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mc:AlternateContent xmlns:mc="http://schemas.openxmlformats.org/markup-compatibility/2006">
    <mc:Choice Requires="x15">
      <x15ac:absPath xmlns:x15ac="http://schemas.microsoft.com/office/spreadsheetml/2010/11/ac" url="W:\AA_QUOTES\Budget Quotes_Price Lists\"/>
    </mc:Choice>
  </mc:AlternateContent>
  <xr:revisionPtr revIDLastSave="0" documentId="13_ncr:1_{07EA16C5-69DC-4605-BF6B-76FCA7767036}" xr6:coauthVersionLast="47" xr6:coauthVersionMax="47" xr10:uidLastSave="{00000000-0000-0000-0000-000000000000}"/>
  <bookViews>
    <workbookView xWindow="-795" yWindow="-16320" windowWidth="29040" windowHeight="15720" xr2:uid="{00000000-000D-0000-FFFF-FFFF00000000}"/>
  </bookViews>
  <sheets>
    <sheet name="Recliners" sheetId="4" r:id="rId1"/>
    <sheet name="Fabric Prices" sheetId="8" state="hidden" r:id="rId2"/>
  </sheets>
  <definedNames>
    <definedName name="Check1" localSheetId="0">Recliners!$G$6</definedName>
    <definedName name="Check2" localSheetId="0">Recliners!$H$6</definedName>
    <definedName name="Check3" localSheetId="0">Recliners!$I$6</definedName>
    <definedName name="Check4" localSheetId="0">Recliners!$J$6</definedName>
    <definedName name="Check5" localSheetId="0">Recliners!$K$6</definedName>
    <definedName name="Check6" localSheetId="0">Recliners!$L$6</definedName>
    <definedName name="Check7" localSheetId="0">Recliners!$M$6</definedName>
    <definedName name="ColumnTitle1" localSheetId="0">Quotation5[[#Headers],[Qty]]</definedName>
    <definedName name="ColumnTitle1">#REF!</definedName>
    <definedName name="ColumnTitleRegion1..B11.1" localSheetId="0">Recliners!#REF!</definedName>
    <definedName name="ColumnTitleRegion1..B11.1">#REF!</definedName>
    <definedName name="ColumnTitleRegion2..G14.1" localSheetId="0">Recliners!#REF!</definedName>
    <definedName name="ColumnTitleRegion2..G14.1">#REF!</definedName>
    <definedName name="_xlnm.Print_Area" localSheetId="0">Recliners!$A$1:$M$72</definedName>
    <definedName name="_xlnm.Print_Titles" localSheetId="0">Recliners!$1:$7</definedName>
    <definedName name="RowTitleRegion1..G4" localSheetId="0">Recliners!#REF!</definedName>
    <definedName name="RowTitleRegion1..G4">#REF!</definedName>
    <definedName name="RowTitleRegion2..G7" localSheetId="0">Recliners!#REF!</definedName>
    <definedName name="RowTitleRegion2..G7">#REF!</definedName>
    <definedName name="RowTitleRegion3..D12" localSheetId="0">Recliners!#REF!</definedName>
    <definedName name="RowTitleRegion3..D12">#REF!</definedName>
    <definedName name="RowTitleRegion4..G26" localSheetId="0">Recliners!#REF!</definedName>
    <definedName name="RowTitleRegion4..G26">#REF!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4" l="1"/>
  <c r="G68" i="4"/>
  <c r="H68" i="4"/>
  <c r="I68" i="4"/>
  <c r="J68" i="4"/>
  <c r="K68" i="4"/>
  <c r="L68" i="4"/>
  <c r="M68" i="4"/>
  <c r="N68" i="4" a="1"/>
  <c r="N68" i="4"/>
  <c r="G67" i="4"/>
  <c r="H67" i="4"/>
  <c r="I67" i="4"/>
  <c r="J67" i="4"/>
  <c r="K67" i="4"/>
  <c r="L67" i="4"/>
  <c r="M67" i="4"/>
  <c r="N67" i="4" a="1"/>
  <c r="N67" i="4"/>
  <c r="G66" i="4"/>
  <c r="H66" i="4"/>
  <c r="I66" i="4"/>
  <c r="J66" i="4"/>
  <c r="K66" i="4"/>
  <c r="L66" i="4"/>
  <c r="M66" i="4"/>
  <c r="N66" i="4" a="1"/>
  <c r="N66" i="4"/>
  <c r="G65" i="4"/>
  <c r="H65" i="4"/>
  <c r="I65" i="4"/>
  <c r="J65" i="4"/>
  <c r="K65" i="4"/>
  <c r="L65" i="4"/>
  <c r="M65" i="4"/>
  <c r="N65" i="4" a="1"/>
  <c r="N65" i="4"/>
  <c r="G64" i="4"/>
  <c r="H64" i="4"/>
  <c r="I64" i="4"/>
  <c r="J64" i="4"/>
  <c r="K64" i="4"/>
  <c r="L64" i="4"/>
  <c r="M64" i="4"/>
  <c r="N64" i="4" a="1"/>
  <c r="N64" i="4"/>
  <c r="G62" i="4"/>
  <c r="H62" i="4"/>
  <c r="I62" i="4"/>
  <c r="J62" i="4"/>
  <c r="K62" i="4"/>
  <c r="L62" i="4"/>
  <c r="M62" i="4"/>
  <c r="N62" i="4" a="1"/>
  <c r="N62" i="4"/>
  <c r="G61" i="4"/>
  <c r="H61" i="4"/>
  <c r="I61" i="4"/>
  <c r="J61" i="4"/>
  <c r="K61" i="4"/>
  <c r="L61" i="4"/>
  <c r="M61" i="4"/>
  <c r="N61" i="4" a="1"/>
  <c r="N61" i="4"/>
  <c r="G60" i="4"/>
  <c r="H60" i="4"/>
  <c r="I60" i="4"/>
  <c r="J60" i="4"/>
  <c r="K60" i="4"/>
  <c r="L60" i="4"/>
  <c r="M60" i="4"/>
  <c r="N60" i="4" a="1"/>
  <c r="N60" i="4"/>
  <c r="G59" i="4"/>
  <c r="H59" i="4"/>
  <c r="I59" i="4"/>
  <c r="J59" i="4"/>
  <c r="K59" i="4"/>
  <c r="L59" i="4"/>
  <c r="M59" i="4"/>
  <c r="N59" i="4" a="1"/>
  <c r="N59" i="4"/>
  <c r="G58" i="4"/>
  <c r="H58" i="4"/>
  <c r="I58" i="4"/>
  <c r="J58" i="4"/>
  <c r="K58" i="4"/>
  <c r="L58" i="4"/>
  <c r="M58" i="4"/>
  <c r="N58" i="4" a="1"/>
  <c r="N58" i="4"/>
  <c r="G57" i="4"/>
  <c r="H57" i="4"/>
  <c r="I57" i="4"/>
  <c r="J57" i="4"/>
  <c r="K57" i="4"/>
  <c r="L57" i="4"/>
  <c r="M57" i="4"/>
  <c r="N57" i="4" a="1"/>
  <c r="N57" i="4"/>
  <c r="G56" i="4"/>
  <c r="H56" i="4"/>
  <c r="I56" i="4"/>
  <c r="J56" i="4"/>
  <c r="K56" i="4"/>
  <c r="L56" i="4"/>
  <c r="M56" i="4"/>
  <c r="N56" i="4" a="1"/>
  <c r="N56" i="4"/>
  <c r="G54" i="4"/>
  <c r="H54" i="4"/>
  <c r="I54" i="4"/>
  <c r="J54" i="4"/>
  <c r="K54" i="4"/>
  <c r="L54" i="4"/>
  <c r="M54" i="4"/>
  <c r="N54" i="4" a="1"/>
  <c r="N54" i="4"/>
  <c r="G53" i="4"/>
  <c r="H53" i="4"/>
  <c r="I53" i="4"/>
  <c r="J53" i="4"/>
  <c r="K53" i="4"/>
  <c r="L53" i="4"/>
  <c r="M53" i="4"/>
  <c r="N53" i="4" a="1"/>
  <c r="N53" i="4"/>
  <c r="G52" i="4"/>
  <c r="H52" i="4"/>
  <c r="I52" i="4"/>
  <c r="J52" i="4"/>
  <c r="K52" i="4"/>
  <c r="L52" i="4"/>
  <c r="M52" i="4"/>
  <c r="N52" i="4" a="1"/>
  <c r="N52" i="4"/>
  <c r="G51" i="4"/>
  <c r="H51" i="4"/>
  <c r="I51" i="4"/>
  <c r="J51" i="4"/>
  <c r="K51" i="4"/>
  <c r="L51" i="4"/>
  <c r="M51" i="4"/>
  <c r="N51" i="4" a="1"/>
  <c r="N51" i="4"/>
  <c r="G50" i="4"/>
  <c r="H50" i="4"/>
  <c r="I50" i="4"/>
  <c r="J50" i="4"/>
  <c r="K50" i="4"/>
  <c r="L50" i="4"/>
  <c r="M50" i="4"/>
  <c r="N50" i="4" a="1"/>
  <c r="N50" i="4"/>
  <c r="G49" i="4"/>
  <c r="H49" i="4"/>
  <c r="I49" i="4"/>
  <c r="J49" i="4"/>
  <c r="K49" i="4"/>
  <c r="L49" i="4"/>
  <c r="M49" i="4"/>
  <c r="N49" i="4" a="1"/>
  <c r="N49" i="4"/>
  <c r="G48" i="4"/>
  <c r="H48" i="4"/>
  <c r="I48" i="4"/>
  <c r="J48" i="4"/>
  <c r="K48" i="4"/>
  <c r="L48" i="4"/>
  <c r="M48" i="4"/>
  <c r="N48" i="4" a="1"/>
  <c r="N48" i="4"/>
  <c r="G46" i="4"/>
  <c r="H46" i="4"/>
  <c r="I46" i="4"/>
  <c r="J46" i="4"/>
  <c r="K46" i="4"/>
  <c r="L46" i="4"/>
  <c r="M46" i="4"/>
  <c r="N46" i="4" a="1"/>
  <c r="N46" i="4"/>
  <c r="G45" i="4"/>
  <c r="H45" i="4"/>
  <c r="I45" i="4"/>
  <c r="J45" i="4"/>
  <c r="K45" i="4"/>
  <c r="L45" i="4"/>
  <c r="M45" i="4"/>
  <c r="N45" i="4" a="1"/>
  <c r="N45" i="4"/>
  <c r="G44" i="4"/>
  <c r="H44" i="4"/>
  <c r="I44" i="4"/>
  <c r="J44" i="4"/>
  <c r="K44" i="4"/>
  <c r="L44" i="4"/>
  <c r="M44" i="4"/>
  <c r="N44" i="4" a="1"/>
  <c r="N44" i="4"/>
  <c r="G43" i="4"/>
  <c r="H43" i="4"/>
  <c r="I43" i="4"/>
  <c r="J43" i="4"/>
  <c r="K43" i="4"/>
  <c r="L43" i="4"/>
  <c r="M43" i="4"/>
  <c r="N43" i="4" a="1"/>
  <c r="N43" i="4"/>
  <c r="G42" i="4"/>
  <c r="H42" i="4"/>
  <c r="I42" i="4"/>
  <c r="J42" i="4"/>
  <c r="K42" i="4"/>
  <c r="L42" i="4"/>
  <c r="M42" i="4"/>
  <c r="N42" i="4" a="1"/>
  <c r="N42" i="4"/>
  <c r="G41" i="4"/>
  <c r="H41" i="4"/>
  <c r="I41" i="4"/>
  <c r="J41" i="4"/>
  <c r="K41" i="4"/>
  <c r="L41" i="4"/>
  <c r="M41" i="4"/>
  <c r="N41" i="4" a="1"/>
  <c r="N41" i="4"/>
  <c r="G40" i="4"/>
  <c r="H40" i="4"/>
  <c r="I40" i="4"/>
  <c r="J40" i="4"/>
  <c r="K40" i="4"/>
  <c r="L40" i="4"/>
  <c r="M40" i="4"/>
  <c r="N40" i="4" a="1"/>
  <c r="N40" i="4"/>
  <c r="G38" i="4"/>
  <c r="H38" i="4"/>
  <c r="I38" i="4"/>
  <c r="J38" i="4"/>
  <c r="K38" i="4"/>
  <c r="L38" i="4"/>
  <c r="M38" i="4"/>
  <c r="N38" i="4" a="1"/>
  <c r="N38" i="4"/>
  <c r="G37" i="4"/>
  <c r="H37" i="4"/>
  <c r="I37" i="4"/>
  <c r="J37" i="4"/>
  <c r="K37" i="4"/>
  <c r="L37" i="4"/>
  <c r="M37" i="4"/>
  <c r="N37" i="4" a="1"/>
  <c r="N37" i="4"/>
  <c r="G36" i="4"/>
  <c r="H36" i="4"/>
  <c r="I36" i="4"/>
  <c r="J36" i="4"/>
  <c r="K36" i="4"/>
  <c r="L36" i="4"/>
  <c r="M36" i="4"/>
  <c r="N36" i="4" a="1"/>
  <c r="N36" i="4"/>
  <c r="G35" i="4"/>
  <c r="H35" i="4"/>
  <c r="I35" i="4"/>
  <c r="J35" i="4"/>
  <c r="K35" i="4"/>
  <c r="L35" i="4"/>
  <c r="M35" i="4"/>
  <c r="N35" i="4" a="1"/>
  <c r="N35" i="4"/>
  <c r="G34" i="4"/>
  <c r="H34" i="4"/>
  <c r="I34" i="4"/>
  <c r="J34" i="4"/>
  <c r="K34" i="4"/>
  <c r="L34" i="4"/>
  <c r="M34" i="4"/>
  <c r="N34" i="4" a="1"/>
  <c r="N34" i="4"/>
  <c r="G33" i="4"/>
  <c r="H33" i="4"/>
  <c r="I33" i="4"/>
  <c r="J33" i="4"/>
  <c r="K33" i="4"/>
  <c r="L33" i="4"/>
  <c r="M33" i="4"/>
  <c r="N33" i="4" a="1"/>
  <c r="N33" i="4"/>
  <c r="G32" i="4"/>
  <c r="H32" i="4"/>
  <c r="I32" i="4"/>
  <c r="J32" i="4"/>
  <c r="K32" i="4"/>
  <c r="L32" i="4"/>
  <c r="M32" i="4"/>
  <c r="N32" i="4" a="1"/>
  <c r="N32" i="4"/>
  <c r="G30" i="4"/>
  <c r="H30" i="4"/>
  <c r="I30" i="4"/>
  <c r="J30" i="4"/>
  <c r="K30" i="4"/>
  <c r="L30" i="4"/>
  <c r="M30" i="4"/>
  <c r="N30" i="4" a="1"/>
  <c r="N30" i="4"/>
  <c r="H27" i="4"/>
  <c r="M23" i="4"/>
  <c r="K22" i="4"/>
  <c r="M18" i="4"/>
  <c r="M21" i="4"/>
  <c r="M20" i="4"/>
  <c r="K19" i="4"/>
  <c r="M17" i="4"/>
  <c r="M29" i="4"/>
  <c r="L29" i="4"/>
  <c r="K29" i="4"/>
  <c r="J29" i="4"/>
  <c r="I29" i="4"/>
  <c r="H29" i="4"/>
  <c r="M28" i="4"/>
  <c r="L28" i="4"/>
  <c r="K28" i="4"/>
  <c r="J28" i="4"/>
  <c r="I28" i="4"/>
  <c r="H28" i="4"/>
  <c r="M27" i="4"/>
  <c r="L27" i="4"/>
  <c r="K27" i="4"/>
  <c r="J27" i="4"/>
  <c r="I27" i="4"/>
  <c r="M26" i="4"/>
  <c r="L26" i="4"/>
  <c r="K26" i="4"/>
  <c r="J26" i="4"/>
  <c r="I26" i="4"/>
  <c r="H26" i="4"/>
  <c r="M25" i="4"/>
  <c r="L25" i="4"/>
  <c r="K25" i="4"/>
  <c r="J25" i="4"/>
  <c r="I25" i="4"/>
  <c r="H25" i="4"/>
  <c r="H23" i="4"/>
  <c r="H11" i="4"/>
  <c r="I11" i="4"/>
  <c r="J11" i="4"/>
  <c r="K11" i="4"/>
  <c r="L11" i="4"/>
  <c r="M11" i="4"/>
  <c r="H12" i="4"/>
  <c r="I12" i="4"/>
  <c r="J12" i="4"/>
  <c r="K12" i="4"/>
  <c r="L12" i="4"/>
  <c r="M12" i="4"/>
  <c r="H13" i="4"/>
  <c r="I13" i="4"/>
  <c r="J13" i="4"/>
  <c r="K13" i="4"/>
  <c r="L13" i="4"/>
  <c r="M13" i="4"/>
  <c r="H14" i="4"/>
  <c r="I14" i="4"/>
  <c r="J14" i="4"/>
  <c r="K14" i="4"/>
  <c r="L14" i="4"/>
  <c r="M14" i="4"/>
  <c r="H15" i="4"/>
  <c r="I15" i="4"/>
  <c r="J15" i="4"/>
  <c r="K15" i="4"/>
  <c r="L15" i="4"/>
  <c r="M15" i="4"/>
  <c r="M10" i="4"/>
  <c r="L10" i="4"/>
  <c r="K10" i="4"/>
  <c r="J10" i="4"/>
  <c r="I10" i="4"/>
  <c r="H10" i="4"/>
  <c r="H22" i="4"/>
  <c r="J17" i="4"/>
  <c r="H20" i="4"/>
  <c r="J23" i="4"/>
  <c r="J20" i="4"/>
  <c r="I22" i="4"/>
  <c r="K20" i="4"/>
  <c r="L22" i="4"/>
  <c r="K23" i="4"/>
  <c r="M19" i="4"/>
  <c r="L20" i="4"/>
  <c r="M22" i="4"/>
  <c r="L23" i="4"/>
  <c r="J22" i="4"/>
  <c r="I20" i="4"/>
  <c r="I23" i="4"/>
  <c r="L18" i="4"/>
  <c r="I18" i="4"/>
  <c r="J18" i="4"/>
  <c r="K18" i="4"/>
  <c r="H18" i="4"/>
  <c r="H19" i="4"/>
  <c r="I19" i="4"/>
  <c r="L19" i="4"/>
  <c r="J21" i="4"/>
  <c r="K21" i="4"/>
  <c r="H21" i="4"/>
  <c r="L21" i="4"/>
  <c r="I21" i="4"/>
  <c r="K17" i="4"/>
  <c r="H17" i="4"/>
  <c r="L17" i="4"/>
  <c r="J19" i="4"/>
  <c r="I17" i="4"/>
  <c r="O50" i="4"/>
  <c r="O49" i="4"/>
  <c r="O48" i="4"/>
  <c r="O42" i="4"/>
  <c r="O33" i="4"/>
  <c r="O41" i="4"/>
  <c r="O40" i="4"/>
  <c r="O57" i="4"/>
  <c r="O58" i="4"/>
  <c r="O65" i="4"/>
  <c r="G18" i="4"/>
  <c r="G21" i="4"/>
  <c r="N21" i="4" a="1"/>
  <c r="N21" i="4"/>
  <c r="O64" i="4"/>
  <c r="O56" i="4"/>
  <c r="O32" i="4"/>
  <c r="G27" i="4"/>
  <c r="N27" i="4" a="1"/>
  <c r="N27" i="4"/>
  <c r="O27" i="4" a="1"/>
  <c r="O27" i="4"/>
  <c r="G22" i="4"/>
  <c r="N22" i="4" a="1"/>
  <c r="N22" i="4"/>
  <c r="G17" i="4"/>
  <c r="G14" i="4"/>
  <c r="N14" i="4" a="1"/>
  <c r="N14" i="4"/>
  <c r="G10" i="4"/>
  <c r="N10" i="4" a="1"/>
  <c r="N10" i="4"/>
  <c r="O10" i="4"/>
  <c r="G28" i="4"/>
  <c r="N28" i="4" a="1"/>
  <c r="N28" i="4"/>
  <c r="G23" i="4"/>
  <c r="N23" i="4" a="1"/>
  <c r="N23" i="4"/>
  <c r="G13" i="4"/>
  <c r="N13" i="4" a="1"/>
  <c r="N13" i="4"/>
  <c r="G29" i="4"/>
  <c r="N29" i="4" a="1"/>
  <c r="N29" i="4"/>
  <c r="G25" i="4"/>
  <c r="N25" i="4" a="1"/>
  <c r="N25" i="4"/>
  <c r="G19" i="4"/>
  <c r="N19" i="4" a="1"/>
  <c r="N19" i="4"/>
  <c r="G12" i="4"/>
  <c r="N12" i="4" a="1"/>
  <c r="N12" i="4"/>
  <c r="G26" i="4"/>
  <c r="N26" i="4" a="1"/>
  <c r="N26" i="4"/>
  <c r="O26" i="4" a="1"/>
  <c r="O26" i="4"/>
  <c r="G20" i="4"/>
  <c r="N20" i="4" a="1"/>
  <c r="N20" i="4"/>
  <c r="G15" i="4"/>
  <c r="N15" i="4" a="1"/>
  <c r="N15" i="4"/>
  <c r="G11" i="4"/>
  <c r="N11" i="4" a="1"/>
  <c r="N11" i="4"/>
  <c r="O25" i="4"/>
  <c r="N17" i="4" a="1"/>
  <c r="N17" i="4"/>
  <c r="O17" i="4"/>
  <c r="N18" i="4" a="1"/>
  <c r="N18" i="4"/>
  <c r="O18" i="4"/>
  <c r="N6" i="4"/>
  <c r="O11"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<sst xmlns="http://schemas.openxmlformats.org/spreadsheetml/2006/main" count="141" uniqueCount="90">
  <si>
    <t xml:space="preserve">
</t>
  </si>
  <si>
    <t>White Price</t>
  </si>
  <si>
    <t>Sub-Total</t>
  </si>
  <si>
    <t>Metreage2</t>
  </si>
  <si>
    <t>Description</t>
  </si>
  <si>
    <t>Image</t>
  </si>
  <si>
    <t>Price with fabric as per cell C11</t>
  </si>
  <si>
    <t>Qty</t>
  </si>
  <si>
    <t>Warwick</t>
  </si>
  <si>
    <t>Supplier</t>
  </si>
  <si>
    <t>Fabric</t>
  </si>
  <si>
    <t>Lustrelle</t>
  </si>
  <si>
    <t>Price</t>
  </si>
  <si>
    <t>Fabrics Price Metre</t>
  </si>
  <si>
    <t>Wortley</t>
  </si>
  <si>
    <t>Studio Encore</t>
  </si>
  <si>
    <t>Tessuto</t>
  </si>
  <si>
    <t>Marlo</t>
  </si>
  <si>
    <t>Materialised</t>
  </si>
  <si>
    <t>Medketen</t>
  </si>
  <si>
    <t>Pellan</t>
  </si>
  <si>
    <t>Urban</t>
  </si>
  <si>
    <t>Weave</t>
  </si>
  <si>
    <t>Follow</t>
  </si>
  <si>
    <t>Hyde</t>
  </si>
  <si>
    <t>Quantum</t>
  </si>
  <si>
    <t xml:space="preserve">Popular Vinyls </t>
  </si>
  <si>
    <t>Popular Fabrics</t>
  </si>
  <si>
    <t>Zircon Zem - Hot off the Press</t>
  </si>
  <si>
    <t>Zircon Zem - Premium Print</t>
  </si>
  <si>
    <t>Tritan</t>
  </si>
  <si>
    <t>Tritan Aries</t>
  </si>
  <si>
    <t>$45-65</t>
  </si>
  <si>
    <t>Tritan Asmara (Toshka)</t>
  </si>
  <si>
    <t>Tritan Bronx</t>
  </si>
  <si>
    <t xml:space="preserve">Tritan Cumberland </t>
  </si>
  <si>
    <t>Tritan Keywest</t>
  </si>
  <si>
    <t>Tritan Lexie</t>
  </si>
  <si>
    <t>Tritan Osmond</t>
  </si>
  <si>
    <t>Tritan Otway</t>
  </si>
  <si>
    <t>Crypton George - Hot off the Press</t>
  </si>
  <si>
    <t>Crypton George - Premium Print</t>
  </si>
  <si>
    <t>Crypton Aria - Hot off the Press</t>
  </si>
  <si>
    <r>
      <t>Click</t>
    </r>
    <r>
      <rPr>
        <b/>
        <u/>
        <sz val="11"/>
        <color theme="5" tint="-0.249977111117893"/>
        <rFont val="Arial"/>
        <family val="2"/>
        <scheme val="minor"/>
      </rPr>
      <t xml:space="preserve"> here </t>
    </r>
    <r>
      <rPr>
        <b/>
        <sz val="11"/>
        <color theme="5" tint="-0.249977111117893"/>
        <rFont val="Arial"/>
        <family val="2"/>
        <scheme val="minor"/>
      </rPr>
      <t>to visit our website for a wide range of Aged Care appropriate fabrics and vinyls.</t>
    </r>
  </si>
  <si>
    <t>Warwick Lustrell Vinyl</t>
  </si>
  <si>
    <t>Hot off the Press on Zircon Zem</t>
  </si>
  <si>
    <t>Premium Print on Zircon Zem</t>
  </si>
  <si>
    <t>Wortley Studio Encore Vinyl</t>
  </si>
  <si>
    <t>Warwick Tritan Plains ($40)</t>
  </si>
  <si>
    <t>Materialised Vista Vinyl</t>
  </si>
  <si>
    <t>Column1</t>
  </si>
  <si>
    <t>Column2</t>
  </si>
  <si>
    <t>Column3</t>
  </si>
  <si>
    <t>Column4</t>
  </si>
  <si>
    <t>Column5</t>
  </si>
  <si>
    <t>Column6</t>
  </si>
  <si>
    <t>Column7</t>
  </si>
  <si>
    <t>Sofas</t>
  </si>
  <si>
    <t>Make sure a fabric is ticked</t>
  </si>
  <si>
    <t>QTY
Type in your Qty</t>
  </si>
  <si>
    <t>Type in your Qty Below</t>
  </si>
  <si>
    <t>The fabrics below are just a small selection of what is available and suitable for aged care - there are many more available.  
Contact us for pricing for a specific fabric.</t>
  </si>
  <si>
    <t>Medketen Vinyl</t>
  </si>
  <si>
    <t>Discount Offered</t>
  </si>
  <si>
    <t>Click on the fabric to see the range</t>
  </si>
  <si>
    <t>Vista</t>
  </si>
  <si>
    <t>Improv</t>
  </si>
  <si>
    <t>Warwick Tritan Plains</t>
  </si>
  <si>
    <t>Materialised Hot off the Press Prints</t>
  </si>
  <si>
    <t>Materialised Premium Print Collections</t>
  </si>
  <si>
    <t>Crypton Aria - Premium Print</t>
  </si>
  <si>
    <r>
      <t xml:space="preserve">Click on the fabric name to see the fabric range,
</t>
    </r>
    <r>
      <rPr>
        <b/>
        <sz val="10"/>
        <color rgb="FFFF0000"/>
        <rFont val="Arial Nova"/>
        <family val="2"/>
      </rPr>
      <t>Select ONE tick box to build a quote based on quantity required</t>
    </r>
  </si>
  <si>
    <t>Large Recliner</t>
  </si>
  <si>
    <t>Lift Recliner</t>
  </si>
  <si>
    <t>Large Lift Recliner</t>
  </si>
  <si>
    <t>Rocker Recliner</t>
  </si>
  <si>
    <t>Manual Recliner</t>
  </si>
  <si>
    <t>Recliners Price List</t>
  </si>
  <si>
    <t>April (Argo)</t>
  </si>
  <si>
    <t xml:space="preserve">Jasmine (Janet) </t>
  </si>
  <si>
    <t xml:space="preserve">Carla (casey) </t>
  </si>
  <si>
    <t>Bree (Bathurst)</t>
  </si>
  <si>
    <t>Electric Recliner</t>
  </si>
  <si>
    <t>Small Lift Recliner</t>
  </si>
  <si>
    <t>Large Manual Recliner</t>
  </si>
  <si>
    <t>Lift Recliner -  Dual Motor</t>
  </si>
  <si>
    <t>Birmingham (Baltimore)</t>
  </si>
  <si>
    <t xml:space="preserve">River (Murray) </t>
  </si>
  <si>
    <t>Epping</t>
  </si>
  <si>
    <t>Lucia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</si>
</sst>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quot;$&quot;* #,##0.00_);_(&quot;$&quot;* \(#,##0.00\);_(&quot;$&quot;* &quot;-&quot;??_);_(@_)"/>
    <numFmt numFmtId="165" formatCode="[&lt;=9999999]###\-####;\(###\)\ ###\-####"/>
    <numFmt numFmtId="166" formatCode="0.0"/>
  </numFmts>
  <fonts count="32" x14ac:knownFonts="1">
    <font>
      <sz val="11"/>
      <name val="Arial"/>
      <family val="2"/>
      <scheme val="minor"/>
    </font>
    <font>
      <sz val="28"/>
      <color theme="1" tint="0.499984740745262"/>
      <name val="Arial"/>
      <family val="2"/>
      <scheme val="major"/>
    </font>
    <font>
      <sz val="11"/>
      <name val="Arial"/>
      <family val="2"/>
      <scheme val="minor"/>
    </font>
    <font>
      <b/>
      <sz val="18"/>
      <color theme="1" tint="0.24994659260841701"/>
      <name val="Arial"/>
      <family val="2"/>
      <scheme val="minor"/>
    </font>
    <font>
      <b/>
      <sz val="11"/>
      <name val="Arial"/>
      <family val="2"/>
      <scheme val="minor"/>
    </font>
    <font>
      <i/>
      <sz val="11"/>
      <name val="Arial"/>
      <family val="2"/>
      <scheme val="minor"/>
    </font>
    <font>
      <sz val="10"/>
      <name val="Arial"/>
      <family val="2"/>
    </font>
    <font>
      <b/>
      <sz val="14"/>
      <color theme="1" tint="0.24994659260841701"/>
      <name val="Arial"/>
      <family val="2"/>
      <scheme val="minor"/>
    </font>
    <font>
      <sz val="10"/>
      <name val="Arial"/>
      <family val="2"/>
      <scheme val="minor"/>
    </font>
    <font>
      <b/>
      <sz val="11"/>
      <name val="Arial Nova"/>
      <family val="2"/>
    </font>
    <font>
      <sz val="11"/>
      <name val="Arial Nova"/>
      <family val="2"/>
    </font>
    <font>
      <sz val="10"/>
      <name val="Arial Nova"/>
      <family val="2"/>
    </font>
    <font>
      <b/>
      <sz val="10"/>
      <name val="Arial Nova"/>
      <family val="2"/>
    </font>
    <font>
      <sz val="11"/>
      <name val="Arial Nova"/>
      <family val="2"/>
    </font>
    <font>
      <b/>
      <sz val="28"/>
      <color theme="0" tint="-0.499984740745262"/>
      <name val="Arial"/>
      <family val="2"/>
      <scheme val="minor"/>
    </font>
    <font>
      <sz val="10"/>
      <name val="Arial Nova"/>
      <family val="2"/>
    </font>
    <font>
      <sz val="11"/>
      <name val="Arial Nova"/>
      <family val="2"/>
    </font>
    <font>
      <sz val="11"/>
      <color rgb="FFFA7D00"/>
      <name val="Arial"/>
      <family val="2"/>
      <scheme val="minor"/>
    </font>
    <font>
      <b/>
      <sz val="11"/>
      <color theme="5" tint="-0.249977111117893"/>
      <name val="Arial"/>
      <family val="2"/>
      <scheme val="minor"/>
    </font>
    <font>
      <b/>
      <u/>
      <sz val="11"/>
      <color theme="5" tint="-0.249977111117893"/>
      <name val="Arial"/>
      <family val="2"/>
      <scheme val="minor"/>
    </font>
    <font>
      <sz val="8"/>
      <name val="Arial"/>
      <family val="2"/>
      <scheme val="minor"/>
    </font>
    <font>
      <b/>
      <sz val="10"/>
      <name val="Arial Nova"/>
      <family val="2"/>
    </font>
    <font>
      <b/>
      <sz val="10"/>
      <name val="Arial"/>
      <family val="2"/>
      <scheme val="minor"/>
    </font>
    <font>
      <sz val="11"/>
      <name val="Arial Nova"/>
      <family val="2"/>
    </font>
    <font>
      <b/>
      <sz val="10"/>
      <color rgb="FF00B050"/>
      <name val="Arial Nova"/>
      <family val="2"/>
    </font>
    <font>
      <sz val="11"/>
      <name val="Arial Nova"/>
      <family val="2"/>
    </font>
    <font>
      <b/>
      <sz val="11"/>
      <color theme="0"/>
      <name val="Arial"/>
      <family val="2"/>
      <scheme val="minor"/>
    </font>
    <font>
      <b/>
      <sz val="11"/>
      <color theme="1" tint="0.499984740745262"/>
      <name val="Arial"/>
      <family val="2"/>
      <scheme val="minor"/>
    </font>
    <font>
      <sz val="11"/>
      <color theme="1" tint="0.499984740745262"/>
      <name val="Arial"/>
      <family val="2"/>
      <scheme val="minor"/>
    </font>
    <font>
      <b/>
      <sz val="10"/>
      <color rgb="FFFF0000"/>
      <name val="Arial Nova"/>
      <family val="2"/>
    </font>
    <font>
      <sz val="10"/>
      <color theme="1"/>
      <name val="Arial Nova"/>
      <family val="2"/>
    </font>
    <font>
      <b/>
      <sz val="10"/>
      <color rgb="FFFF0000"/>
      <name val="Arial"/>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92D050"/>
        <bgColor indexed="64"/>
      </patternFill>
    </fill>
  </fills>
  <borders count="19">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double">
        <color rgb="FFFF8001"/>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style="thin">
        <color rgb="FF00B050"/>
      </right>
      <top/>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24">
    <xf numFmtId="0" fontId="0" fillId="0" borderId="0">
      <alignment horizontal="left" vertical="center" wrapText="1"/>
    </xf>
    <xf numFmtId="3" fontId="2" fillId="0" borderId="0" applyFont="0" applyFill="0" applyBorder="0">
      <alignment horizontal="center" vertical="center"/>
    </xf>
    <xf numFmtId="164" fontId="6" fillId="0" borderId="0" applyFont="0" applyFill="0" applyBorder="0" applyProtection="0">
      <alignment horizontal="right" vertical="center"/>
    </xf>
    <xf numFmtId="10" fontId="6" fillId="0" borderId="0" applyFont="0" applyFill="0" applyBorder="0" applyProtection="0">
      <alignment horizontal="right" vertical="center"/>
    </xf>
    <xf numFmtId="0" fontId="1" fillId="0" borderId="0">
      <alignment horizontal="right"/>
    </xf>
    <xf numFmtId="0" fontId="3" fillId="0" borderId="0"/>
    <xf numFmtId="0" fontId="5" fillId="0" borderId="0">
      <alignment horizontal="right"/>
    </xf>
    <xf numFmtId="0" fontId="4" fillId="0" borderId="0">
      <alignment vertical="top"/>
    </xf>
    <xf numFmtId="0" fontId="4" fillId="0" borderId="0">
      <alignment horizontal="right" vertical="center"/>
    </xf>
    <xf numFmtId="0" fontId="2" fillId="0" borderId="1">
      <alignment horizontal="center" vertical="center" wrapText="1"/>
    </xf>
    <xf numFmtId="0" fontId="4" fillId="0" borderId="0">
      <alignment horizontal="center" wrapText="1"/>
    </xf>
    <xf numFmtId="0" fontId="5" fillId="0" borderId="0">
      <alignment horizontal="left" vertical="top" wrapText="1"/>
    </xf>
    <xf numFmtId="0" fontId="2" fillId="0" borderId="0">
      <alignment horizontal="right" vertical="center" indent="1"/>
    </xf>
    <xf numFmtId="165" fontId="2" fillId="0" borderId="0" applyFont="0" applyFill="0" applyBorder="0">
      <alignment horizontal="left" vertical="top"/>
    </xf>
    <xf numFmtId="0" fontId="4" fillId="0" borderId="0">
      <alignment horizontal="right"/>
    </xf>
    <xf numFmtId="0" fontId="2" fillId="2" borderId="1">
      <alignment horizontal="center" vertical="center"/>
    </xf>
    <xf numFmtId="49" fontId="2" fillId="0" borderId="0" applyFont="0" applyFill="0" applyBorder="0">
      <alignment horizontal="center" vertical="center" wrapText="1"/>
    </xf>
    <xf numFmtId="0" fontId="2" fillId="0" borderId="2" applyNumberFormat="0" applyFont="0" applyFill="0" applyAlignment="0">
      <alignment horizontal="left" vertical="center" wrapText="1"/>
    </xf>
    <xf numFmtId="14" fontId="2" fillId="0" borderId="0" applyFont="0" applyFill="0" applyBorder="0">
      <alignment horizontal="center" vertical="center"/>
    </xf>
    <xf numFmtId="0" fontId="2" fillId="0" borderId="0">
      <alignment horizontal="left" vertical="center" wrapText="1"/>
    </xf>
    <xf numFmtId="0" fontId="2" fillId="0" borderId="0">
      <alignment horizontal="left" vertical="center" wrapText="1"/>
    </xf>
    <xf numFmtId="14" fontId="2" fillId="0" borderId="0">
      <alignment horizontal="left"/>
    </xf>
    <xf numFmtId="0" fontId="2" fillId="0" borderId="0" applyNumberFormat="0" applyFont="0" applyFill="0" applyBorder="0">
      <alignment horizontal="left" wrapText="1"/>
    </xf>
    <xf numFmtId="0" fontId="17" fillId="0" borderId="11" applyNumberFormat="0" applyFill="0" applyAlignment="0" applyProtection="0"/>
  </cellStyleXfs>
  <cellXfs count="84">
    <xf numFmtId="0" fontId="0" fillId="0" borderId="0" xfId="0">
      <alignment horizontal="left" vertical="center" wrapText="1"/>
    </xf>
    <xf numFmtId="0" fontId="5" fillId="0" borderId="0" xfId="11">
      <alignment horizontal="left" vertical="top" wrapText="1"/>
    </xf>
    <xf numFmtId="0" fontId="7" fillId="0" borderId="0" xfId="5" applyFont="1"/>
    <xf numFmtId="0" fontId="8" fillId="0" borderId="0" xfId="0" applyFont="1">
      <alignment horizontal="left" vertical="center" wrapText="1"/>
    </xf>
    <xf numFmtId="0" fontId="11" fillId="0" borderId="0" xfId="0" applyFont="1">
      <alignment horizontal="left" vertical="center" wrapText="1"/>
    </xf>
    <xf numFmtId="166" fontId="13" fillId="0" borderId="3" xfId="17" applyNumberFormat="1" applyFont="1" applyFill="1" applyBorder="1" applyAlignment="1">
      <alignment horizontal="center" vertical="center" wrapText="1"/>
    </xf>
    <xf numFmtId="0" fontId="7" fillId="0" borderId="0" xfId="5" applyFont="1" applyAlignment="1">
      <alignment wrapText="1"/>
    </xf>
    <xf numFmtId="3" fontId="15" fillId="4" borderId="4" xfId="1" applyFont="1" applyFill="1" applyBorder="1">
      <alignment horizontal="center" vertical="center"/>
    </xf>
    <xf numFmtId="0" fontId="12" fillId="4" borderId="5" xfId="0" applyFont="1" applyFill="1" applyBorder="1" applyAlignment="1">
      <alignment horizontal="center" vertical="center" wrapText="1"/>
    </xf>
    <xf numFmtId="0" fontId="15" fillId="4" borderId="5" xfId="0" applyFont="1" applyFill="1" applyBorder="1" applyAlignment="1">
      <alignment horizontal="center" vertical="center"/>
    </xf>
    <xf numFmtId="0" fontId="16" fillId="4" borderId="5" xfId="17" applyFont="1" applyFill="1" applyBorder="1" applyAlignment="1">
      <alignment horizontal="center" vertical="top" wrapText="1"/>
    </xf>
    <xf numFmtId="164" fontId="15" fillId="4" borderId="5" xfId="2" applyFont="1" applyFill="1" applyBorder="1">
      <alignment horizontal="right" vertical="center"/>
    </xf>
    <xf numFmtId="164" fontId="10" fillId="4" borderId="6" xfId="2" applyFont="1" applyFill="1" applyBorder="1">
      <alignment horizontal="right" vertical="center"/>
    </xf>
    <xf numFmtId="165" fontId="11" fillId="0" borderId="0" xfId="13" applyFont="1" applyAlignment="1">
      <alignment vertical="top"/>
    </xf>
    <xf numFmtId="0" fontId="14" fillId="0" borderId="0" xfId="5" applyFont="1" applyAlignment="1">
      <alignment horizontal="right" vertical="top"/>
    </xf>
    <xf numFmtId="164" fontId="11" fillId="0" borderId="0" xfId="2" applyFont="1">
      <alignment horizontal="right" vertical="center"/>
    </xf>
    <xf numFmtId="0" fontId="12" fillId="4" borderId="3" xfId="0" applyFont="1" applyFill="1" applyBorder="1" applyAlignment="1">
      <alignment horizontal="center" vertical="center" wrapText="1"/>
    </xf>
    <xf numFmtId="164" fontId="15" fillId="4" borderId="3" xfId="2" applyFont="1" applyFill="1" applyBorder="1">
      <alignment horizontal="right" vertical="center"/>
    </xf>
    <xf numFmtId="0" fontId="0" fillId="0" borderId="0" xfId="0" applyAlignment="1">
      <alignment vertical="center" wrapText="1"/>
    </xf>
    <xf numFmtId="2" fontId="16" fillId="4" borderId="3" xfId="2" applyNumberFormat="1" applyFont="1" applyFill="1" applyBorder="1" applyAlignment="1">
      <alignment horizontal="center" vertical="center"/>
    </xf>
    <xf numFmtId="0" fontId="11" fillId="0" borderId="3" xfId="0" applyFont="1" applyBorder="1" applyAlignment="1">
      <alignment horizontal="center" vertical="center"/>
    </xf>
    <xf numFmtId="0" fontId="11" fillId="0" borderId="3" xfId="0" applyFont="1" applyBorder="1" applyAlignment="1">
      <alignment horizontal="center" vertical="center" wrapText="1"/>
    </xf>
    <xf numFmtId="2" fontId="11" fillId="0" borderId="3" xfId="0" applyNumberFormat="1" applyFont="1" applyBorder="1" applyAlignment="1">
      <alignment horizontal="center" vertical="center" wrapText="1"/>
    </xf>
    <xf numFmtId="0" fontId="4" fillId="0" borderId="0" xfId="0" applyFont="1" applyAlignment="1">
      <alignment horizontal="left" vertical="center"/>
    </xf>
    <xf numFmtId="0" fontId="18" fillId="0" borderId="12" xfId="23" applyFont="1" applyBorder="1" applyAlignment="1">
      <alignment horizontal="left" vertical="center" wrapText="1"/>
    </xf>
    <xf numFmtId="0" fontId="12" fillId="2" borderId="3" xfId="0" applyFont="1" applyFill="1" applyBorder="1" applyAlignment="1">
      <alignment horizontal="center" vertical="center" wrapText="1"/>
    </xf>
    <xf numFmtId="0" fontId="22" fillId="0" borderId="0" xfId="0" applyFont="1">
      <alignment horizontal="left" vertical="center" wrapText="1"/>
    </xf>
    <xf numFmtId="0" fontId="22" fillId="0" borderId="0" xfId="0" applyFont="1" applyAlignment="1">
      <alignment horizontal="center" vertical="center" wrapText="1"/>
    </xf>
    <xf numFmtId="0" fontId="8" fillId="0" borderId="10" xfId="0" applyFont="1" applyBorder="1">
      <alignment horizontal="left" vertical="center" wrapText="1"/>
    </xf>
    <xf numFmtId="0" fontId="12" fillId="2" borderId="3" xfId="0" applyFont="1" applyFill="1" applyBorder="1" applyAlignment="1">
      <alignment horizontal="center" vertical="center"/>
    </xf>
    <xf numFmtId="2" fontId="12" fillId="2" borderId="3" xfId="0" applyNumberFormat="1" applyFont="1" applyFill="1" applyBorder="1" applyAlignment="1">
      <alignment horizontal="center" vertical="center" wrapText="1"/>
    </xf>
    <xf numFmtId="0" fontId="12" fillId="2" borderId="6" xfId="0" applyFont="1" applyFill="1" applyBorder="1" applyAlignment="1">
      <alignment horizontal="center" vertical="center"/>
    </xf>
    <xf numFmtId="0" fontId="15" fillId="4" borderId="6" xfId="0" applyFont="1" applyFill="1" applyBorder="1" applyAlignment="1">
      <alignment horizontal="center" vertical="center"/>
    </xf>
    <xf numFmtId="0" fontId="11" fillId="0" borderId="5" xfId="0" applyFont="1" applyBorder="1" applyAlignment="1">
      <alignment horizontal="center" vertical="center"/>
    </xf>
    <xf numFmtId="0" fontId="8" fillId="0" borderId="17" xfId="0" applyFont="1" applyBorder="1">
      <alignment horizontal="left" vertical="center" wrapText="1"/>
    </xf>
    <xf numFmtId="0" fontId="22" fillId="0" borderId="3" xfId="19" applyFont="1" applyBorder="1" applyAlignment="1">
      <alignment horizontal="center" vertical="center" wrapText="1"/>
    </xf>
    <xf numFmtId="0" fontId="22" fillId="6" borderId="3" xfId="0" applyFont="1" applyFill="1" applyBorder="1" applyAlignment="1">
      <alignment horizontal="center" vertical="center" wrapText="1"/>
    </xf>
    <xf numFmtId="9" fontId="24" fillId="4" borderId="3" xfId="3" applyNumberFormat="1" applyFont="1" applyFill="1" applyBorder="1" applyAlignment="1">
      <alignment horizontal="center" vertical="center"/>
      <extLst>
        <ext xmlns:xfpb="http://schemas.microsoft.com/office/spreadsheetml/2022/featurepropertybag" uri="{C7286773-470A-42A8-94C5-96B5CB345126}">
          <xfpb:xfComplement i="0"/>
        </ext>
      </extLst>
    </xf>
    <xf numFmtId="164" fontId="11" fillId="4" borderId="3" xfId="2" applyFont="1" applyFill="1" applyBorder="1" applyAlignment="1">
      <alignment horizontal="center" vertical="center"/>
      <extLst>
        <ext xmlns:xfpb="http://schemas.microsoft.com/office/spreadsheetml/2022/featurepropertybag" uri="{C7286773-470A-42A8-94C5-96B5CB345126}">
          <xfpb:xfComplement i="0"/>
        </ext>
      </extLst>
    </xf>
    <xf numFmtId="164" fontId="10" fillId="5" borderId="6" xfId="0" applyNumberFormat="1" applyFont="1" applyFill="1" applyBorder="1">
      <alignment horizontal="left" vertical="center" wrapText="1"/>
    </xf>
    <xf numFmtId="0" fontId="27" fillId="0" borderId="0" xfId="0" applyFont="1" applyAlignment="1">
      <alignment horizontal="left" vertical="center"/>
    </xf>
    <xf numFmtId="0" fontId="26" fillId="6" borderId="0" xfId="0" applyFont="1" applyFill="1">
      <alignment horizontal="left" vertical="center" wrapText="1"/>
    </xf>
    <xf numFmtId="0" fontId="28" fillId="0" borderId="0" xfId="0" applyFont="1">
      <alignment horizontal="left" vertical="center" wrapText="1"/>
    </xf>
    <xf numFmtId="0" fontId="26" fillId="6" borderId="18" xfId="0" applyFont="1" applyFill="1" applyBorder="1">
      <alignment horizontal="left" vertical="center" wrapText="1"/>
    </xf>
    <xf numFmtId="0" fontId="0" fillId="0" borderId="18" xfId="0" applyBorder="1">
      <alignment horizontal="left" vertical="center" wrapText="1"/>
    </xf>
    <xf numFmtId="0" fontId="2" fillId="0" borderId="18" xfId="19" applyBorder="1">
      <alignment horizontal="left" vertical="center" wrapText="1"/>
    </xf>
    <xf numFmtId="164" fontId="0" fillId="0" borderId="18" xfId="2" applyFont="1" applyBorder="1">
      <alignment horizontal="right" vertical="center"/>
    </xf>
    <xf numFmtId="0" fontId="0" fillId="0" borderId="18" xfId="19" applyFont="1" applyBorder="1">
      <alignment horizontal="left" vertical="center" wrapText="1"/>
    </xf>
    <xf numFmtId="0" fontId="29" fillId="0" borderId="0" xfId="7" applyFont="1" applyAlignment="1">
      <alignment horizontal="center" vertical="center" wrapText="1"/>
    </xf>
    <xf numFmtId="164" fontId="11" fillId="3" borderId="0" xfId="2" applyFont="1" applyFill="1" applyBorder="1">
      <alignment horizontal="right" vertical="center"/>
    </xf>
    <xf numFmtId="0" fontId="31" fillId="0" borderId="0" xfId="0" applyFont="1" applyAlignment="1">
      <alignment horizontal="center" vertical="center" wrapText="1"/>
    </xf>
    <xf numFmtId="0" fontId="8" fillId="0" borderId="0" xfId="0" applyFont="1" applyAlignment="1">
      <alignment vertical="top" wrapText="1"/>
    </xf>
    <xf numFmtId="164" fontId="8" fillId="0" borderId="0" xfId="2" applyFont="1">
      <alignment horizontal="right" vertical="center"/>
    </xf>
    <xf numFmtId="0" fontId="8" fillId="3" borderId="10" xfId="0" applyFont="1" applyFill="1" applyBorder="1" applyAlignment="1">
      <alignment horizontal="center" vertical="center" wrapText="1"/>
    </xf>
    <xf numFmtId="3" fontId="11" fillId="4" borderId="4" xfId="1" applyFont="1" applyFill="1" applyBorder="1">
      <alignment horizontal="center" vertical="center"/>
    </xf>
    <xf numFmtId="0" fontId="11" fillId="4" borderId="6" xfId="0" applyFont="1" applyFill="1" applyBorder="1" applyAlignment="1">
      <alignment horizontal="center" vertical="center"/>
    </xf>
    <xf numFmtId="164" fontId="11" fillId="4" borderId="3" xfId="2" applyFont="1" applyFill="1" applyBorder="1">
      <alignment horizontal="right" vertical="center"/>
    </xf>
    <xf numFmtId="2" fontId="11" fillId="4" borderId="3" xfId="2" applyNumberFormat="1" applyFont="1" applyFill="1" applyBorder="1" applyAlignment="1">
      <alignment horizontal="center" vertical="center"/>
    </xf>
    <xf numFmtId="10" fontId="12" fillId="4" borderId="3" xfId="3" applyFont="1" applyFill="1" applyBorder="1" applyAlignment="1">
      <alignment horizontal="center" vertical="center" wrapText="1"/>
      <extLst>
        <ext xmlns:xfpb="http://schemas.microsoft.com/office/spreadsheetml/2022/featurepropertybag" uri="{C7286773-470A-42A8-94C5-96B5CB345126}">
          <xfpb:xfComplement i="0"/>
        </ext>
      </extLst>
    </xf>
    <xf numFmtId="0" fontId="0" fillId="0" borderId="0" xfId="0" applyAlignment="1">
      <alignment horizontal="center" vertical="center" wrapText="1"/>
    </xf>
    <xf numFmtId="3" fontId="11" fillId="3" borderId="3" xfId="1" applyFont="1" applyFill="1" applyBorder="1">
      <alignment horizontal="center" vertical="center"/>
    </xf>
    <xf numFmtId="0" fontId="9" fillId="3" borderId="3" xfId="0" quotePrefix="1" applyFont="1" applyFill="1" applyBorder="1" applyAlignment="1">
      <alignment vertical="center" wrapText="1"/>
    </xf>
    <xf numFmtId="164" fontId="10" fillId="0" borderId="3" xfId="0" applyNumberFormat="1" applyFont="1" applyBorder="1" applyAlignment="1">
      <alignment vertical="center" wrapText="1"/>
    </xf>
    <xf numFmtId="164" fontId="23" fillId="0" borderId="3" xfId="0" applyNumberFormat="1" applyFont="1" applyBorder="1" applyAlignment="1">
      <alignment vertical="center" wrapText="1"/>
    </xf>
    <xf numFmtId="164" fontId="23" fillId="5" borderId="3" xfId="0" applyNumberFormat="1" applyFont="1" applyFill="1" applyBorder="1" applyAlignment="1">
      <alignment vertical="center" wrapText="1"/>
    </xf>
    <xf numFmtId="164" fontId="25" fillId="5" borderId="3" xfId="0" applyNumberFormat="1" applyFont="1" applyFill="1" applyBorder="1" applyAlignment="1">
      <alignment vertical="center" wrapText="1"/>
    </xf>
    <xf numFmtId="0" fontId="22" fillId="0" borderId="0" xfId="0" applyFont="1" applyAlignment="1">
      <alignment vertical="center" wrapText="1"/>
    </xf>
    <xf numFmtId="164" fontId="10" fillId="0" borderId="3" xfId="2" applyFont="1" applyBorder="1" applyAlignment="1">
      <alignment vertical="center"/>
    </xf>
    <xf numFmtId="164" fontId="10" fillId="5" borderId="6" xfId="0" applyNumberFormat="1" applyFont="1" applyFill="1" applyBorder="1" applyAlignment="1">
      <alignment vertical="center" wrapText="1"/>
    </xf>
    <xf numFmtId="0" fontId="7" fillId="0" borderId="0" xfId="5" applyFont="1" applyAlignment="1">
      <alignment horizontal="center"/>
    </xf>
    <xf numFmtId="165" fontId="11" fillId="0" borderId="0" xfId="13" applyFont="1" applyAlignment="1">
      <alignment horizontal="center" vertical="top"/>
    </xf>
    <xf numFmtId="0" fontId="11" fillId="0" borderId="16" xfId="0" applyFont="1" applyBorder="1" applyAlignment="1">
      <alignment horizontal="center" vertical="center" wrapText="1"/>
    </xf>
    <xf numFmtId="0" fontId="9" fillId="3" borderId="7" xfId="19" applyFont="1" applyFill="1" applyBorder="1" applyAlignment="1">
      <alignment vertical="center" wrapText="1"/>
    </xf>
    <xf numFmtId="0" fontId="9" fillId="3" borderId="8" xfId="19" applyFont="1" applyFill="1" applyBorder="1" applyAlignment="1">
      <alignment vertical="center" wrapText="1"/>
    </xf>
    <xf numFmtId="0" fontId="9" fillId="3" borderId="9" xfId="19" applyFont="1" applyFill="1" applyBorder="1" applyAlignment="1">
      <alignment vertical="center" wrapText="1"/>
    </xf>
    <xf numFmtId="164" fontId="10" fillId="5" borderId="3" xfId="0" applyNumberFormat="1" applyFont="1" applyFill="1" applyBorder="1" applyAlignment="1">
      <alignment vertical="center" wrapText="1"/>
    </xf>
    <xf numFmtId="164" fontId="21" fillId="4" borderId="7" xfId="2" applyFont="1" applyFill="1" applyBorder="1" applyAlignment="1">
      <alignment horizontal="center" vertical="center" wrapText="1"/>
    </xf>
    <xf numFmtId="164" fontId="21" fillId="4" borderId="9" xfId="2" applyFont="1" applyFill="1" applyBorder="1" applyAlignment="1">
      <alignment horizontal="center" vertical="center" wrapText="1"/>
    </xf>
    <xf numFmtId="0" fontId="30" fillId="2" borderId="13" xfId="15" applyFont="1" applyBorder="1" applyAlignment="1">
      <alignment horizontal="left" vertical="center" wrapText="1"/>
    </xf>
    <xf numFmtId="0" fontId="30" fillId="2" borderId="14" xfId="15" applyFont="1" applyBorder="1" applyAlignment="1">
      <alignment horizontal="left" vertical="center" wrapText="1"/>
    </xf>
    <xf numFmtId="0" fontId="30" fillId="2" borderId="13" xfId="15" applyFont="1" applyBorder="1" applyAlignment="1">
      <alignment horizontal="center" vertical="center" wrapText="1"/>
    </xf>
    <xf numFmtId="0" fontId="30" fillId="2" borderId="15" xfId="15" applyFont="1" applyBorder="1" applyAlignment="1">
      <alignment horizontal="center" vertical="center" wrapText="1"/>
    </xf>
    <xf numFmtId="0" fontId="30" fillId="2" borderId="14" xfId="15" applyFont="1" applyBorder="1" applyAlignment="1">
      <alignment horizontal="center" vertical="center" wrapText="1"/>
    </xf>
    <xf numFmtId="0" fontId="0" fillId="0" borderId="18" xfId="0" applyBorder="1" applyAlignment="1">
      <alignment horizontal="center" vertical="center" wrapText="1"/>
    </xf>
  </cellXfs>
  <cellStyles count="24">
    <cellStyle name="Comma" xfId="1" builtinId="3" customBuiltin="1"/>
    <cellStyle name="Currency" xfId="2" builtinId="4" customBuiltin="1"/>
    <cellStyle name="Custom Field" xfId="17" xr:uid="{00000000-0005-0000-0000-000002000000}"/>
    <cellStyle name="Date" xfId="21" xr:uid="{00000000-0005-0000-0000-000003000000}"/>
    <cellStyle name="Date label" xfId="14" xr:uid="{00000000-0005-0000-0000-000004000000}"/>
    <cellStyle name="Explanatory Text" xfId="11" builtinId="53" customBuiltin="1"/>
    <cellStyle name="Followed Hyperlink" xfId="20" builtinId="9" customBuiltin="1"/>
    <cellStyle name="Heading 1" xfId="5" builtinId="16" customBuiltin="1"/>
    <cellStyle name="Heading 2" xfId="6" builtinId="17" customBuiltin="1"/>
    <cellStyle name="Heading 3" xfId="7" builtinId="18" customBuiltin="1"/>
    <cellStyle name="Heading 4" xfId="8" builtinId="19" customBuiltin="1"/>
    <cellStyle name="Hyperlink" xfId="19" builtinId="8" customBuiltin="1"/>
    <cellStyle name="Input" xfId="9" builtinId="20" customBuiltin="1"/>
    <cellStyle name="Linked Cell" xfId="23" builtinId="24"/>
    <cellStyle name="Name" xfId="22" xr:uid="{00000000-0005-0000-0000-00000D000000}"/>
    <cellStyle name="Normal" xfId="0" builtinId="0" customBuiltin="1"/>
    <cellStyle name="Note" xfId="10" builtinId="10" customBuiltin="1"/>
    <cellStyle name="Percent" xfId="3" builtinId="5" customBuiltin="1"/>
    <cellStyle name="Phone" xfId="13" xr:uid="{00000000-0005-0000-0000-000011000000}"/>
    <cellStyle name="Shipping Date" xfId="18" xr:uid="{00000000-0005-0000-0000-000012000000}"/>
    <cellStyle name="Shipping Details" xfId="15" xr:uid="{00000000-0005-0000-0000-000013000000}"/>
    <cellStyle name="Taxable?" xfId="16" xr:uid="{00000000-0005-0000-0000-000014000000}"/>
    <cellStyle name="Title" xfId="4" builtinId="15" customBuiltin="1"/>
    <cellStyle name="Total" xfId="12" builtinId="25" customBuiltin="1"/>
  </cellStyles>
  <dxfs count="37">
    <dxf>
      <font>
        <color rgb="FF006100"/>
      </font>
      <fill>
        <patternFill>
          <bgColor rgb="FF00B050"/>
        </patternFill>
      </fill>
    </dxf>
    <dxf>
      <font>
        <b val="0"/>
        <i val="0"/>
        <strike val="0"/>
        <condense val="0"/>
        <extend val="0"/>
        <outline val="0"/>
        <shadow val="0"/>
        <u val="none"/>
        <vertAlign val="baseline"/>
        <sz val="11"/>
        <color auto="1"/>
        <name val="Arial Nova"/>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scheme val="none"/>
      </font>
    </dxf>
    <dxf>
      <font>
        <strike val="0"/>
        <outline val="0"/>
        <shadow val="0"/>
        <u val="none"/>
        <vertAlign val="baseline"/>
        <color auto="1"/>
        <name val="Arial Nova"/>
        <scheme val="none"/>
      </font>
      <border diagonalUp="0" diagonalDown="0">
        <right style="thin">
          <color indexed="64"/>
        </right>
        <vertical/>
      </border>
    </dxf>
    <dxf>
      <font>
        <b val="0"/>
        <i val="0"/>
        <strike val="0"/>
        <condense val="0"/>
        <extend val="0"/>
        <outline val="0"/>
        <shadow val="0"/>
        <u val="none"/>
        <vertAlign val="baseline"/>
        <sz val="11"/>
        <color auto="1"/>
        <name val="Arial Nova"/>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scheme val="none"/>
      </font>
    </dxf>
    <dxf>
      <font>
        <strike val="0"/>
        <outline val="0"/>
        <shadow val="0"/>
        <u val="none"/>
        <vertAlign val="baseline"/>
        <color auto="1"/>
        <name val="Arial Nova"/>
        <scheme val="none"/>
      </font>
    </dxf>
    <dxf>
      <font>
        <b val="0"/>
        <i val="0"/>
        <strike val="0"/>
        <condense val="0"/>
        <extend val="0"/>
        <outline val="0"/>
        <shadow val="0"/>
        <u val="none"/>
        <vertAlign val="baseline"/>
        <sz val="11"/>
        <color auto="1"/>
        <name val="Arial Nova"/>
        <family val="2"/>
        <scheme val="none"/>
      </font>
      <numFmt numFmtId="164" formatCode="_(&quot;$&quot;* #,##0.00_);_(&quot;$&quot;* \(#,##0.00\);_(&quot;$&quot;* &quot;-&quot;??_);_(@_)"/>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ova"/>
        <family val="2"/>
        <scheme val="none"/>
      </font>
      <numFmt numFmtId="164" formatCode="_(&quot;$&quot;* #,##0.00_);_(&quot;$&quot;* \(#,##0.00\);_(&quot;$&quot;*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Nova"/>
        <family val="2"/>
        <scheme val="none"/>
      </font>
      <alignment horizontal="right" vertical="center" textRotation="0" wrapText="1" indent="0" justifyLastLine="0" shrinkToFit="0" readingOrder="0"/>
    </dxf>
    <dxf>
      <font>
        <strike val="0"/>
        <outline val="0"/>
        <shadow val="0"/>
        <u val="none"/>
        <vertAlign val="baseline"/>
        <color auto="1"/>
        <name val="Arial Nova"/>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Nova"/>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auto="1"/>
        <name val="Arial Nova"/>
        <family val="2"/>
        <scheme val="none"/>
      </font>
      <numFmt numFmtId="166"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Nova"/>
        <family val="2"/>
        <scheme val="none"/>
      </font>
    </dxf>
    <dxf>
      <font>
        <b/>
        <i val="0"/>
        <strike val="0"/>
        <condense val="0"/>
        <extend val="0"/>
        <outline val="0"/>
        <shadow val="0"/>
        <u val="none"/>
        <vertAlign val="baseline"/>
        <sz val="11"/>
        <color auto="1"/>
        <name val="Arial Nova"/>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Nova"/>
        <family val="2"/>
        <scheme val="none"/>
      </font>
    </dxf>
    <dxf>
      <font>
        <strike val="0"/>
        <outline val="0"/>
        <shadow val="0"/>
        <u val="none"/>
        <vertAlign val="baseline"/>
        <color auto="1"/>
        <name val="Arial Nova"/>
        <scheme val="none"/>
      </font>
      <fill>
        <patternFill>
          <fgColor indexed="64"/>
          <bgColor rgb="FFFFFF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Arial Nova"/>
        <scheme val="none"/>
      </font>
    </dxf>
    <dxf>
      <font>
        <strike val="0"/>
        <outline val="0"/>
        <shadow val="0"/>
        <u val="none"/>
        <vertAlign val="baseline"/>
        <color auto="1"/>
        <name val="Arial Nova"/>
        <scheme val="none"/>
      </font>
    </dxf>
    <dxf>
      <border outline="0">
        <bottom style="thin">
          <color indexed="64"/>
        </bottom>
      </border>
    </dxf>
    <dxf>
      <fill>
        <patternFill>
          <bgColor theme="0" tint="-4.9989318521683403E-2"/>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theme="0" tint="-4.9989318521683403E-2"/>
        </patternFill>
      </fill>
      <border>
        <left style="thin">
          <color theme="0" tint="-0.34998626667073579"/>
        </left>
        <right style="thin">
          <color theme="0" tint="-0.34998626667073579"/>
        </right>
        <top style="thin">
          <color theme="0" tint="-0.34998626667073579"/>
        </top>
        <bottom style="thin">
          <color theme="0" tint="-0.34998626667073579"/>
        </bottom>
      </border>
    </dxf>
    <dxf>
      <border diagonalUp="0" diagonalDown="0">
        <left/>
        <right/>
        <top style="thin">
          <color theme="0" tint="-0.34998626667073579"/>
        </top>
        <bottom/>
        <vertical/>
        <horizontal/>
      </border>
    </dxf>
    <dxf>
      <font>
        <b/>
        <i val="0"/>
      </font>
      <fill>
        <patternFill>
          <bgColor theme="0" tint="-4.9989318521683403E-2"/>
        </patternFill>
      </fill>
      <border>
        <left style="thin">
          <color theme="0" tint="-0.34998626667073579"/>
        </left>
        <right style="thin">
          <color theme="0" tint="-0.34998626667073579"/>
        </right>
        <top style="thin">
          <color theme="0" tint="-0.34998626667073579"/>
        </top>
        <bottom style="thin">
          <color theme="0" tint="-0.34998626667073579"/>
        </bottom>
      </border>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s>
  <tableStyles count="1" defaultTableStyle="TableStyleMedium2" defaultPivotStyle="PivotStyleLight16">
    <tableStyle name="Price quote with tax calculation" pivot="0" count="5" xr9:uid="{00000000-0011-0000-FFFF-FFFF00000000}">
      <tableStyleElement type="wholeTable" dxfId="36"/>
      <tableStyleElement type="headerRow" dxfId="35"/>
      <tableStyleElement type="totalRow" dxfId="34"/>
      <tableStyleElement type="lastColumn" dxfId="33"/>
      <tableStyleElement type="lastTotalCell" dxfId="3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D8E4E8"/>
      <rgbColor rgb="0099CCFF"/>
      <rgbColor rgb="00EAEAEA"/>
      <rgbColor rgb="00CC99FF"/>
      <rgbColor rgb="00F1F2D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microsoft.com/office/2022/11/relationships/FeaturePropertyBag" Target="featurePropertyBag/featurePropertyBag.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ustomXml" Target="../customXml/item3.xml"/><Relationship Id="rId5" Type="http://schemas.openxmlformats.org/officeDocument/2006/relationships/sharedStrings" Target="sharedStrings.xml"/><Relationship Id="rId10" Type="http://schemas.openxmlformats.org/officeDocument/2006/relationships/customXml" Target="../customXml/item2.xml"/><Relationship Id="rId4" Type="http://schemas.openxmlformats.org/officeDocument/2006/relationships/styles" Target="styles.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275317</xdr:colOff>
      <xdr:row>0</xdr:row>
      <xdr:rowOff>1140465</xdr:rowOff>
    </xdr:to>
    <xdr:pic>
      <xdr:nvPicPr>
        <xdr:cNvPr id="5" name="Picture 4">
          <a:extLst>
            <a:ext uri="{FF2B5EF4-FFF2-40B4-BE49-F238E27FC236}">
              <a16:creationId xmlns:a16="http://schemas.microsoft.com/office/drawing/2014/main" id="{0ABE74BD-6E28-4945-A6C6-31DAD2D3F7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5123"/>
        <a:stretch/>
      </xdr:blipFill>
      <xdr:spPr>
        <a:xfrm>
          <a:off x="0" y="0"/>
          <a:ext cx="3837213" cy="1140465"/>
        </a:xfrm>
        <a:prstGeom prst="rect">
          <a:avLst/>
        </a:prstGeom>
      </xdr:spPr>
    </xdr:pic>
    <xdr:clientData/>
  </xdr:twoCellAnchor>
  <xdr:twoCellAnchor>
    <xdr:from>
      <xdr:col>1</xdr:col>
      <xdr:colOff>35718</xdr:colOff>
      <xdr:row>68</xdr:row>
      <xdr:rowOff>226218</xdr:rowOff>
    </xdr:from>
    <xdr:to>
      <xdr:col>3</xdr:col>
      <xdr:colOff>1913844</xdr:colOff>
      <xdr:row>71</xdr:row>
      <xdr:rowOff>267945</xdr:rowOff>
    </xdr:to>
    <xdr:sp macro="" textlink="">
      <xdr:nvSpPr>
        <xdr:cNvPr id="6" name="TextBox 5">
          <a:extLst>
            <a:ext uri="{FF2B5EF4-FFF2-40B4-BE49-F238E27FC236}">
              <a16:creationId xmlns:a16="http://schemas.microsoft.com/office/drawing/2014/main" id="{5B9FAD60-FF6C-4BE4-A459-8A6A3AF92188}"/>
            </a:ext>
          </a:extLst>
        </xdr:cNvPr>
        <xdr:cNvSpPr txBox="1"/>
      </xdr:nvSpPr>
      <xdr:spPr>
        <a:xfrm>
          <a:off x="238124" y="25205531"/>
          <a:ext cx="5235689" cy="1184727"/>
        </a:xfrm>
        <a:prstGeom prst="rect">
          <a:avLst/>
        </a:prstGeom>
        <a:solidFill>
          <a:schemeClr val="lt1"/>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a:solidFill>
                <a:sysClr val="windowText" lastClr="000000"/>
              </a:solidFill>
              <a:effectLst/>
              <a:latin typeface="+mn-lt"/>
              <a:ea typeface="+mn-ea"/>
              <a:cs typeface="+mn-cs"/>
            </a:rPr>
            <a:t>Price excludes</a:t>
          </a:r>
          <a:r>
            <a:rPr lang="en-AU" sz="1100" b="1" baseline="0">
              <a:solidFill>
                <a:sysClr val="windowText" lastClr="000000"/>
              </a:solidFill>
              <a:effectLst/>
              <a:latin typeface="+mn-lt"/>
              <a:ea typeface="+mn-ea"/>
              <a:cs typeface="+mn-cs"/>
            </a:rPr>
            <a:t> freight and GST. </a:t>
          </a:r>
        </a:p>
        <a:p>
          <a:pPr marL="0" marR="0" lvl="0" indent="0" defTabSz="914400" eaLnBrk="1" fontAlgn="auto" latinLnBrk="0" hangingPunct="1">
            <a:lnSpc>
              <a:spcPct val="100000"/>
            </a:lnSpc>
            <a:spcBef>
              <a:spcPts val="0"/>
            </a:spcBef>
            <a:spcAft>
              <a:spcPts val="0"/>
            </a:spcAft>
            <a:buClrTx/>
            <a:buSzTx/>
            <a:buFontTx/>
            <a:buNone/>
            <a:tabLst/>
            <a:defRPr/>
          </a:pPr>
          <a:r>
            <a:rPr lang="en-AU" sz="1100" b="1" baseline="0">
              <a:solidFill>
                <a:sysClr val="windowText" lastClr="000000"/>
              </a:solidFill>
              <a:effectLst/>
              <a:latin typeface="+mn-lt"/>
              <a:ea typeface="+mn-ea"/>
              <a:cs typeface="+mn-cs"/>
            </a:rPr>
            <a:t>All chairs are shipped from Melbourne. </a:t>
          </a:r>
          <a:endParaRPr lang="en-AU" sz="1050">
            <a:solidFill>
              <a:sysClr val="windowText" lastClr="000000"/>
            </a:solidFill>
            <a:effectLst/>
          </a:endParaRPr>
        </a:p>
        <a:p>
          <a:r>
            <a:rPr lang="en-AU" sz="1050" b="1">
              <a:solidFill>
                <a:sysClr val="windowText" lastClr="000000"/>
              </a:solidFill>
            </a:rPr>
            <a:t>A Surcharge</a:t>
          </a:r>
          <a:r>
            <a:rPr lang="en-AU" sz="1050" b="1" baseline="0">
              <a:solidFill>
                <a:sysClr val="windowText" lastClr="000000"/>
              </a:solidFill>
            </a:rPr>
            <a:t> may apply for small quantities.</a:t>
          </a:r>
          <a:endParaRPr lang="en-AU" sz="1050" b="1">
            <a:solidFill>
              <a:sysClr val="windowText" lastClr="000000"/>
            </a:solidFill>
          </a:endParaRPr>
        </a:p>
        <a:p>
          <a:endParaRPr lang="en-AU" sz="1050" b="1"/>
        </a:p>
        <a:p>
          <a:r>
            <a:rPr lang="en-AU" sz="1050" b="1"/>
            <a:t>Standard</a:t>
          </a:r>
          <a:r>
            <a:rPr lang="en-AU" sz="1050" b="1" baseline="0"/>
            <a:t> Terms:</a:t>
          </a:r>
        </a:p>
        <a:p>
          <a:r>
            <a:rPr lang="en-AU" sz="1050" b="1" baseline="0"/>
            <a:t>- </a:t>
          </a:r>
          <a:r>
            <a:rPr lang="en-AU" sz="1050" b="0" baseline="0"/>
            <a:t>30% deposit, balance 7 days from invoice unless otherwise agreed</a:t>
          </a:r>
        </a:p>
        <a:p>
          <a:r>
            <a:rPr lang="en-AU" sz="1050" b="1" baseline="0"/>
            <a:t>- </a:t>
          </a:r>
          <a:r>
            <a:rPr lang="en-AU" sz="1050" b="0" baseline="0"/>
            <a:t>This q</a:t>
          </a:r>
          <a:r>
            <a:rPr lang="en-AU" sz="1050"/>
            <a:t>uote is valid for 30 days</a:t>
          </a:r>
        </a:p>
        <a:p>
          <a:endParaRPr lang="en-AU" sz="1050"/>
        </a:p>
      </xdr:txBody>
    </xdr:sp>
    <xdr:clientData/>
  </xdr:twoCellAnchor>
  <xdr:twoCellAnchor>
    <xdr:from>
      <xdr:col>3</xdr:col>
      <xdr:colOff>435429</xdr:colOff>
      <xdr:row>0</xdr:row>
      <xdr:rowOff>13608</xdr:rowOff>
    </xdr:from>
    <xdr:to>
      <xdr:col>8</xdr:col>
      <xdr:colOff>451144</xdr:colOff>
      <xdr:row>0</xdr:row>
      <xdr:rowOff>1100263</xdr:rowOff>
    </xdr:to>
    <xdr:sp macro="" textlink="">
      <xdr:nvSpPr>
        <xdr:cNvPr id="4" name="TextBox 3">
          <a:extLst>
            <a:ext uri="{FF2B5EF4-FFF2-40B4-BE49-F238E27FC236}">
              <a16:creationId xmlns:a16="http://schemas.microsoft.com/office/drawing/2014/main" id="{F4C58072-EBF3-431A-8EF3-6CA3A9340225}"/>
            </a:ext>
          </a:extLst>
        </xdr:cNvPr>
        <xdr:cNvSpPr txBox="1"/>
      </xdr:nvSpPr>
      <xdr:spPr>
        <a:xfrm>
          <a:off x="4000500" y="13608"/>
          <a:ext cx="4614930" cy="1086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tx1">
                  <a:lumMod val="50000"/>
                  <a:lumOff val="50000"/>
                </a:schemeClr>
              </a:solidFill>
            </a:rPr>
            <a:t>WENTWORTH</a:t>
          </a:r>
          <a:r>
            <a:rPr lang="en-AU" sz="1400" b="1" baseline="0">
              <a:solidFill>
                <a:schemeClr val="tx1">
                  <a:lumMod val="50000"/>
                  <a:lumOff val="50000"/>
                </a:schemeClr>
              </a:solidFill>
            </a:rPr>
            <a:t> CARE FURNITURE </a:t>
          </a:r>
        </a:p>
        <a:p>
          <a:pPr algn="ctr"/>
          <a:r>
            <a:rPr lang="en-AU" sz="1400" baseline="0">
              <a:solidFill>
                <a:schemeClr val="tx1">
                  <a:lumMod val="50000"/>
                  <a:lumOff val="50000"/>
                </a:schemeClr>
              </a:solidFill>
            </a:rPr>
            <a:t>03 9408 9710  info@wentworthcare.com.au</a:t>
          </a:r>
        </a:p>
        <a:p>
          <a:pPr algn="ctr"/>
          <a:r>
            <a:rPr lang="en-AU" sz="1400" baseline="0">
              <a:solidFill>
                <a:schemeClr val="tx1">
                  <a:lumMod val="50000"/>
                  <a:lumOff val="50000"/>
                </a:schemeClr>
              </a:solidFill>
            </a:rPr>
            <a:t>www.wentworthcare.com.au</a:t>
          </a:r>
        </a:p>
        <a:p>
          <a:pPr algn="ctr"/>
          <a:r>
            <a:rPr lang="en-AU" sz="1100" baseline="0">
              <a:solidFill>
                <a:schemeClr val="tx1">
                  <a:lumMod val="50000"/>
                  <a:lumOff val="50000"/>
                </a:schemeClr>
              </a:solidFill>
            </a:rPr>
            <a:t>ABN 30 613 921 154</a:t>
          </a:r>
        </a:p>
        <a:p>
          <a:endParaRPr lang="en-AU" sz="1100"/>
        </a:p>
      </xdr:txBody>
    </xdr:sp>
    <xdr:clientData/>
  </xdr:twoCellAnchor>
  <xdr:twoCellAnchor editAs="oneCell">
    <xdr:from>
      <xdr:col>3</xdr:col>
      <xdr:colOff>297657</xdr:colOff>
      <xdr:row>16</xdr:row>
      <xdr:rowOff>142874</xdr:rowOff>
    </xdr:from>
    <xdr:to>
      <xdr:col>3</xdr:col>
      <xdr:colOff>2163762</xdr:colOff>
      <xdr:row>22</xdr:row>
      <xdr:rowOff>275011</xdr:rowOff>
    </xdr:to>
    <xdr:pic>
      <xdr:nvPicPr>
        <xdr:cNvPr id="10" name="Picture 9">
          <a:extLst>
            <a:ext uri="{FF2B5EF4-FFF2-40B4-BE49-F238E27FC236}">
              <a16:creationId xmlns:a16="http://schemas.microsoft.com/office/drawing/2014/main" id="{42516084-F670-D78D-CF56-EB51133654CA}"/>
            </a:ext>
          </a:extLst>
        </xdr:cNvPr>
        <xdr:cNvPicPr>
          <a:picLocks noChangeAspect="1"/>
        </xdr:cNvPicPr>
      </xdr:nvPicPr>
      <xdr:blipFill>
        <a:blip xmlns:r="http://schemas.openxmlformats.org/officeDocument/2006/relationships" r:embed="rId2"/>
        <a:stretch>
          <a:fillRect/>
        </a:stretch>
      </xdr:blipFill>
      <xdr:spPr>
        <a:xfrm>
          <a:off x="3857626" y="8929687"/>
          <a:ext cx="1869280" cy="2272087"/>
        </a:xfrm>
        <a:prstGeom prst="rect">
          <a:avLst/>
        </a:prstGeom>
      </xdr:spPr>
    </xdr:pic>
    <xdr:clientData/>
  </xdr:twoCellAnchor>
  <xdr:twoCellAnchor editAs="oneCell">
    <xdr:from>
      <xdr:col>3</xdr:col>
      <xdr:colOff>357188</xdr:colOff>
      <xdr:row>9</xdr:row>
      <xdr:rowOff>35719</xdr:rowOff>
    </xdr:from>
    <xdr:to>
      <xdr:col>3</xdr:col>
      <xdr:colOff>1991519</xdr:colOff>
      <xdr:row>14</xdr:row>
      <xdr:rowOff>226673</xdr:rowOff>
    </xdr:to>
    <xdr:pic>
      <xdr:nvPicPr>
        <xdr:cNvPr id="21" name="Picture 20">
          <a:extLst>
            <a:ext uri="{FF2B5EF4-FFF2-40B4-BE49-F238E27FC236}">
              <a16:creationId xmlns:a16="http://schemas.microsoft.com/office/drawing/2014/main" id="{361DBB87-1EA1-DBD2-52F5-869C2A0EBF04}"/>
            </a:ext>
          </a:extLst>
        </xdr:cNvPr>
        <xdr:cNvPicPr>
          <a:picLocks noChangeAspect="1"/>
        </xdr:cNvPicPr>
      </xdr:nvPicPr>
      <xdr:blipFill>
        <a:blip xmlns:r="http://schemas.openxmlformats.org/officeDocument/2006/relationships" r:embed="rId3"/>
        <a:stretch>
          <a:fillRect/>
        </a:stretch>
      </xdr:blipFill>
      <xdr:spPr>
        <a:xfrm>
          <a:off x="3917157" y="3917157"/>
          <a:ext cx="1631156" cy="1976891"/>
        </a:xfrm>
        <a:prstGeom prst="rect">
          <a:avLst/>
        </a:prstGeom>
      </xdr:spPr>
    </xdr:pic>
    <xdr:clientData/>
  </xdr:twoCellAnchor>
  <xdr:twoCellAnchor editAs="oneCell">
    <xdr:from>
      <xdr:col>3</xdr:col>
      <xdr:colOff>416719</xdr:colOff>
      <xdr:row>63</xdr:row>
      <xdr:rowOff>47625</xdr:rowOff>
    </xdr:from>
    <xdr:to>
      <xdr:col>3</xdr:col>
      <xdr:colOff>1705769</xdr:colOff>
      <xdr:row>67</xdr:row>
      <xdr:rowOff>332016</xdr:rowOff>
    </xdr:to>
    <xdr:pic>
      <xdr:nvPicPr>
        <xdr:cNvPr id="23" name="Picture 22">
          <a:extLst>
            <a:ext uri="{FF2B5EF4-FFF2-40B4-BE49-F238E27FC236}">
              <a16:creationId xmlns:a16="http://schemas.microsoft.com/office/drawing/2014/main" id="{565FAE80-EEF6-6850-7C7B-6EF78FE6C2E7}"/>
            </a:ext>
          </a:extLst>
        </xdr:cNvPr>
        <xdr:cNvPicPr>
          <a:picLocks noChangeAspect="1"/>
        </xdr:cNvPicPr>
      </xdr:nvPicPr>
      <xdr:blipFill>
        <a:blip xmlns:r="http://schemas.openxmlformats.org/officeDocument/2006/relationships" r:embed="rId4"/>
        <a:stretch>
          <a:fillRect/>
        </a:stretch>
      </xdr:blipFill>
      <xdr:spPr>
        <a:xfrm>
          <a:off x="3976688" y="22169438"/>
          <a:ext cx="1285875" cy="1716316"/>
        </a:xfrm>
        <a:prstGeom prst="rect">
          <a:avLst/>
        </a:prstGeom>
      </xdr:spPr>
    </xdr:pic>
    <xdr:clientData/>
  </xdr:twoCellAnchor>
  <xdr:twoCellAnchor editAs="oneCell">
    <xdr:from>
      <xdr:col>3</xdr:col>
      <xdr:colOff>357187</xdr:colOff>
      <xdr:row>31</xdr:row>
      <xdr:rowOff>107156</xdr:rowOff>
    </xdr:from>
    <xdr:to>
      <xdr:col>3</xdr:col>
      <xdr:colOff>1955799</xdr:colOff>
      <xdr:row>36</xdr:row>
      <xdr:rowOff>209744</xdr:rowOff>
    </xdr:to>
    <xdr:pic>
      <xdr:nvPicPr>
        <xdr:cNvPr id="24" name="Picture 23">
          <a:extLst>
            <a:ext uri="{FF2B5EF4-FFF2-40B4-BE49-F238E27FC236}">
              <a16:creationId xmlns:a16="http://schemas.microsoft.com/office/drawing/2014/main" id="{19719B70-5A87-1592-48FC-490F9DFF5C64}"/>
            </a:ext>
          </a:extLst>
        </xdr:cNvPr>
        <xdr:cNvPicPr>
          <a:picLocks noChangeAspect="1"/>
        </xdr:cNvPicPr>
      </xdr:nvPicPr>
      <xdr:blipFill>
        <a:blip xmlns:r="http://schemas.openxmlformats.org/officeDocument/2006/relationships" r:embed="rId5"/>
        <a:stretch>
          <a:fillRect/>
        </a:stretch>
      </xdr:blipFill>
      <xdr:spPr>
        <a:xfrm>
          <a:off x="3917156" y="14156531"/>
          <a:ext cx="1595437" cy="1888525"/>
        </a:xfrm>
        <a:prstGeom prst="rect">
          <a:avLst/>
        </a:prstGeom>
      </xdr:spPr>
    </xdr:pic>
    <xdr:clientData/>
  </xdr:twoCellAnchor>
  <xdr:twoCellAnchor editAs="oneCell">
    <xdr:from>
      <xdr:col>3</xdr:col>
      <xdr:colOff>369095</xdr:colOff>
      <xdr:row>39</xdr:row>
      <xdr:rowOff>71438</xdr:rowOff>
    </xdr:from>
    <xdr:to>
      <xdr:col>3</xdr:col>
      <xdr:colOff>2217738</xdr:colOff>
      <xdr:row>45</xdr:row>
      <xdr:rowOff>144372</xdr:rowOff>
    </xdr:to>
    <xdr:pic>
      <xdr:nvPicPr>
        <xdr:cNvPr id="25" name="Picture 24">
          <a:extLst>
            <a:ext uri="{FF2B5EF4-FFF2-40B4-BE49-F238E27FC236}">
              <a16:creationId xmlns:a16="http://schemas.microsoft.com/office/drawing/2014/main" id="{A0E3C4D3-FEE6-0420-2C5A-7D0AC4585FD3}"/>
            </a:ext>
          </a:extLst>
        </xdr:cNvPr>
        <xdr:cNvPicPr>
          <a:picLocks noChangeAspect="1"/>
        </xdr:cNvPicPr>
      </xdr:nvPicPr>
      <xdr:blipFill>
        <a:blip xmlns:r="http://schemas.openxmlformats.org/officeDocument/2006/relationships" r:embed="rId6"/>
        <a:stretch>
          <a:fillRect/>
        </a:stretch>
      </xdr:blipFill>
      <xdr:spPr>
        <a:xfrm>
          <a:off x="3929064" y="16573501"/>
          <a:ext cx="1845468" cy="2219234"/>
        </a:xfrm>
        <a:prstGeom prst="rect">
          <a:avLst/>
        </a:prstGeom>
      </xdr:spPr>
    </xdr:pic>
    <xdr:clientData/>
  </xdr:twoCellAnchor>
  <xdr:twoCellAnchor editAs="oneCell">
    <xdr:from>
      <xdr:col>3</xdr:col>
      <xdr:colOff>392906</xdr:colOff>
      <xdr:row>47</xdr:row>
      <xdr:rowOff>119061</xdr:rowOff>
    </xdr:from>
    <xdr:to>
      <xdr:col>3</xdr:col>
      <xdr:colOff>2321717</xdr:colOff>
      <xdr:row>53</xdr:row>
      <xdr:rowOff>188075</xdr:rowOff>
    </xdr:to>
    <xdr:pic>
      <xdr:nvPicPr>
        <xdr:cNvPr id="26" name="Picture 25">
          <a:extLst>
            <a:ext uri="{FF2B5EF4-FFF2-40B4-BE49-F238E27FC236}">
              <a16:creationId xmlns:a16="http://schemas.microsoft.com/office/drawing/2014/main" id="{3BB953D9-B121-1CD5-411B-27C3D6793857}"/>
            </a:ext>
          </a:extLst>
        </xdr:cNvPr>
        <xdr:cNvPicPr>
          <a:picLocks noChangeAspect="1"/>
        </xdr:cNvPicPr>
      </xdr:nvPicPr>
      <xdr:blipFill>
        <a:blip xmlns:r="http://schemas.openxmlformats.org/officeDocument/2006/relationships" r:embed="rId7"/>
        <a:stretch>
          <a:fillRect/>
        </a:stretch>
      </xdr:blipFill>
      <xdr:spPr>
        <a:xfrm>
          <a:off x="3952875" y="19430999"/>
          <a:ext cx="1928811" cy="2212139"/>
        </a:xfrm>
        <a:prstGeom prst="rect">
          <a:avLst/>
        </a:prstGeom>
      </xdr:spPr>
    </xdr:pic>
    <xdr:clientData/>
  </xdr:twoCellAnchor>
  <xdr:twoCellAnchor editAs="oneCell">
    <xdr:from>
      <xdr:col>3</xdr:col>
      <xdr:colOff>416718</xdr:colOff>
      <xdr:row>24</xdr:row>
      <xdr:rowOff>47624</xdr:rowOff>
    </xdr:from>
    <xdr:to>
      <xdr:col>3</xdr:col>
      <xdr:colOff>1878011</xdr:colOff>
      <xdr:row>29</xdr:row>
      <xdr:rowOff>307426</xdr:rowOff>
    </xdr:to>
    <xdr:pic>
      <xdr:nvPicPr>
        <xdr:cNvPr id="28" name="Picture 27">
          <a:extLst>
            <a:ext uri="{FF2B5EF4-FFF2-40B4-BE49-F238E27FC236}">
              <a16:creationId xmlns:a16="http://schemas.microsoft.com/office/drawing/2014/main" id="{23DFDDC4-488F-5DC1-76C3-E42977C97146}"/>
            </a:ext>
          </a:extLst>
        </xdr:cNvPr>
        <xdr:cNvPicPr>
          <a:picLocks noChangeAspect="1"/>
        </xdr:cNvPicPr>
      </xdr:nvPicPr>
      <xdr:blipFill>
        <a:blip xmlns:r="http://schemas.openxmlformats.org/officeDocument/2006/relationships" r:embed="rId8"/>
        <a:stretch>
          <a:fillRect/>
        </a:stretch>
      </xdr:blipFill>
      <xdr:spPr>
        <a:xfrm>
          <a:off x="3976687" y="11644312"/>
          <a:ext cx="1464468" cy="2045740"/>
        </a:xfrm>
        <a:prstGeom prst="rect">
          <a:avLst/>
        </a:prstGeom>
      </xdr:spPr>
    </xdr:pic>
    <xdr:clientData/>
  </xdr:twoCellAnchor>
  <xdr:twoCellAnchor editAs="oneCell">
    <xdr:from>
      <xdr:col>3</xdr:col>
      <xdr:colOff>166688</xdr:colOff>
      <xdr:row>55</xdr:row>
      <xdr:rowOff>107155</xdr:rowOff>
    </xdr:from>
    <xdr:to>
      <xdr:col>3</xdr:col>
      <xdr:colOff>2163762</xdr:colOff>
      <xdr:row>61</xdr:row>
      <xdr:rowOff>181958</xdr:rowOff>
    </xdr:to>
    <xdr:pic>
      <xdr:nvPicPr>
        <xdr:cNvPr id="29" name="Picture 28">
          <a:extLst>
            <a:ext uri="{FF2B5EF4-FFF2-40B4-BE49-F238E27FC236}">
              <a16:creationId xmlns:a16="http://schemas.microsoft.com/office/drawing/2014/main" id="{391F687B-1F56-8E1A-EAA6-6DBB121E1785}"/>
            </a:ext>
          </a:extLst>
        </xdr:cNvPr>
        <xdr:cNvPicPr>
          <a:picLocks noChangeAspect="1"/>
        </xdr:cNvPicPr>
      </xdr:nvPicPr>
      <xdr:blipFill>
        <a:blip xmlns:r="http://schemas.openxmlformats.org/officeDocument/2006/relationships" r:embed="rId9"/>
        <a:stretch>
          <a:fillRect/>
        </a:stretch>
      </xdr:blipFill>
      <xdr:spPr>
        <a:xfrm>
          <a:off x="3726657" y="22228968"/>
          <a:ext cx="2000249" cy="2214753"/>
        </a:xfrm>
        <a:prstGeom prst="rect">
          <a:avLst/>
        </a:prstGeom>
      </xdr:spPr>
    </xdr:pic>
    <xdr:clientData/>
  </xdr:twoCellAnchor>
  <xdr:twoCellAnchor>
    <xdr:from>
      <xdr:col>9</xdr:col>
      <xdr:colOff>598487</xdr:colOff>
      <xdr:row>0</xdr:row>
      <xdr:rowOff>419894</xdr:rowOff>
    </xdr:from>
    <xdr:to>
      <xdr:col>13</xdr:col>
      <xdr:colOff>363537</xdr:colOff>
      <xdr:row>0</xdr:row>
      <xdr:rowOff>869156</xdr:rowOff>
    </xdr:to>
    <xdr:sp macro="" textlink="">
      <xdr:nvSpPr>
        <xdr:cNvPr id="2" name="TextBox 1">
          <a:extLst>
            <a:ext uri="{FF2B5EF4-FFF2-40B4-BE49-F238E27FC236}">
              <a16:creationId xmlns:a16="http://schemas.microsoft.com/office/drawing/2014/main" id="{539A69C8-5706-672C-D20C-DD86E8ECB063}"/>
            </a:ext>
          </a:extLst>
        </xdr:cNvPr>
        <xdr:cNvSpPr txBox="1"/>
      </xdr:nvSpPr>
      <xdr:spPr>
        <a:xfrm>
          <a:off x="9718675" y="419894"/>
          <a:ext cx="3622675" cy="449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1">
              <a:solidFill>
                <a:srgbClr val="92D050"/>
              </a:solidFill>
            </a:rPr>
            <a:t>Proudly</a:t>
          </a:r>
          <a:r>
            <a:rPr lang="en-AU" sz="2000" b="1" baseline="0">
              <a:solidFill>
                <a:srgbClr val="92D050"/>
              </a:solidFill>
            </a:rPr>
            <a:t> </a:t>
          </a:r>
          <a:r>
            <a:rPr lang="en-AU" sz="2000" b="1">
              <a:solidFill>
                <a:srgbClr val="92D050"/>
              </a:solidFill>
            </a:rPr>
            <a:t>Australian Made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xdr:colOff>
      <xdr:row>3</xdr:row>
      <xdr:rowOff>66675</xdr:rowOff>
    </xdr:from>
    <xdr:to>
      <xdr:col>4</xdr:col>
      <xdr:colOff>161925</xdr:colOff>
      <xdr:row>7</xdr:row>
      <xdr:rowOff>133350</xdr:rowOff>
    </xdr:to>
    <xdr:sp macro="" textlink="">
      <xdr:nvSpPr>
        <xdr:cNvPr id="2" name="TextBox 1">
          <a:extLst>
            <a:ext uri="{FF2B5EF4-FFF2-40B4-BE49-F238E27FC236}">
              <a16:creationId xmlns:a16="http://schemas.microsoft.com/office/drawing/2014/main" id="{435584FF-800F-5C78-55EA-70248260FDA8}"/>
            </a:ext>
          </a:extLst>
        </xdr:cNvPr>
        <xdr:cNvSpPr txBox="1"/>
      </xdr:nvSpPr>
      <xdr:spPr>
        <a:xfrm>
          <a:off x="742950" y="1895475"/>
          <a:ext cx="498157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kern="1200"/>
            <a:t>Note, this pricing includes a small selection of fabrics</a:t>
          </a:r>
          <a:r>
            <a:rPr lang="en-AU" sz="1100" kern="1200" baseline="0"/>
            <a:t> that are available. The selection below includes some of the most popular vinyls and fabrics, which are all suitable for aged care. There are many more avilable, and you are welcome to specify your own fabrics.</a:t>
          </a:r>
        </a:p>
        <a:p>
          <a:r>
            <a:rPr lang="en-AU" sz="1100" kern="1200" baseline="0"/>
            <a:t>Pricing is indicative and may change in some instances.</a:t>
          </a:r>
        </a:p>
        <a:p>
          <a:endParaRPr lang="en-AU" sz="1100" kern="1200"/>
        </a:p>
      </xdr:txBody>
    </xdr:sp>
    <xdr:clientData/>
  </xdr:twoCellAnchor>
  <xdr:twoCellAnchor editAs="oneCell">
    <xdr:from>
      <xdr:col>1</xdr:col>
      <xdr:colOff>1</xdr:colOff>
      <xdr:row>0</xdr:row>
      <xdr:rowOff>0</xdr:rowOff>
    </xdr:from>
    <xdr:to>
      <xdr:col>2</xdr:col>
      <xdr:colOff>1200151</xdr:colOff>
      <xdr:row>1</xdr:row>
      <xdr:rowOff>609528</xdr:rowOff>
    </xdr:to>
    <xdr:pic>
      <xdr:nvPicPr>
        <xdr:cNvPr id="3" name="Picture 2">
          <a:extLst>
            <a:ext uri="{FF2B5EF4-FFF2-40B4-BE49-F238E27FC236}">
              <a16:creationId xmlns:a16="http://schemas.microsoft.com/office/drawing/2014/main" id="{89F8C0D0-6487-4C3D-9638-D42289783D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5123"/>
        <a:stretch/>
      </xdr:blipFill>
      <xdr:spPr>
        <a:xfrm>
          <a:off x="685801" y="0"/>
          <a:ext cx="2667000" cy="790503"/>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A437AAE-E8D8-4F5B-A168-CD6A6427CD7A}" name="Quotation5" displayName="Quotation5" ref="B8:O28" totalsRowShown="0" dataDxfId="30" totalsRowDxfId="29" headerRowBorderDxfId="31">
  <autoFilter ref="B8:O28"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1D8D7EC2-F860-4477-B359-8B0DECA56A6F}" name="Qty" dataDxfId="28" totalsRowDxfId="27" dataCellStyle="Comma"/>
    <tableColumn id="7" xr3:uid="{0F0DB38A-F5BF-437B-9E7A-BF4216429B0B}" name="Description" dataDxfId="26" totalsRowDxfId="25"/>
    <tableColumn id="3" xr3:uid="{29D284CA-6539-4EE9-BF92-1C1EAAED2BC6}" name="Image" dataDxfId="24" totalsRowDxfId="23"/>
    <tableColumn id="2" xr3:uid="{87F3D8DA-470D-4838-B442-9FEBDB4C574F}" name="White Price" dataDxfId="22" totalsRowDxfId="21" dataCellStyle="Hyperlink"/>
    <tableColumn id="6" xr3:uid="{000E7B73-3479-4103-8789-4B3B98E50E58}" name="Metreage2" dataDxfId="20" totalsRowDxfId="19" dataCellStyle="Custom Field"/>
    <tableColumn id="4" xr3:uid="{4126D2FB-93F8-4E0E-B345-5898CEB5CFDA}" name="Price with fabric as per cell C11" dataDxfId="18" totalsRowDxfId="17" dataCellStyle="Currency"/>
    <tableColumn id="11" xr3:uid="{9C6EED79-DA73-4FF6-8EB1-EED47ECF117B}" name="Sub-Total" dataDxfId="16" totalsRowDxfId="15" dataCellStyle="Currency">
      <calculatedColumnFormula>SUM(Quotation5[[#This Row],[Qty]])*G9</calculatedColumnFormula>
    </tableColumn>
    <tableColumn id="5" xr3:uid="{8C9DA3CB-F8C0-470E-AA17-FFC0CB9A3906}" name="Column1" dataDxfId="14" totalsRowDxfId="13"/>
    <tableColumn id="8" xr3:uid="{4A98A3EF-8F54-4EC2-86EE-FFB6A3189B18}" name="Column2" dataDxfId="12" totalsRowDxfId="11"/>
    <tableColumn id="9" xr3:uid="{12B955E0-5F0D-474A-B917-8471E8923CBD}" name="Column3" dataDxfId="10" totalsRowDxfId="9"/>
    <tableColumn id="10" xr3:uid="{CEBB17D6-3CF1-435B-982A-981339EED6C9}" name="Column4" dataDxfId="8" totalsRowDxfId="7"/>
    <tableColumn id="12" xr3:uid="{FA0E06D6-7BA0-43EE-8EE3-676CD210B0EF}" name="Column5" dataDxfId="6" totalsRowDxfId="5"/>
    <tableColumn id="13" xr3:uid="{1919E6D1-F7DA-49C2-A125-6788E81ECD97}" name="Column6" dataDxfId="4" totalsRowDxfId="3"/>
    <tableColumn id="14" xr3:uid="{C0C5CA8B-8120-48E7-AC1E-57BD3C10E2B3}" name="Column7" dataDxfId="2" totalsRowDxfId="1"/>
  </tableColumns>
  <tableStyleInfo name="Price quote with tax calculation" showFirstColumn="0" showLastColumn="1" showRowStripes="1" showColumnStripes="0"/>
  <extLst>
    <ext xmlns:x14="http://schemas.microsoft.com/office/spreadsheetml/2009/9/main" uri="{504A1905-F514-4f6f-8877-14C23A59335A}">
      <x14:table altTextSummary="Enter Quantity, Description, Unit Price, and Taxable status in this table. Subtotal is automatically calculated"/>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terialised.com.au/product-category/fabric-collections/medketen/"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warwick.com.au/products/bronx-tritan/" TargetMode="External"/><Relationship Id="rId13" Type="http://schemas.openxmlformats.org/officeDocument/2006/relationships/hyperlink" Target="https://materialised.com.au/product-category/all-prints/?filter_print-collection=hot-off-the-press" TargetMode="External"/><Relationship Id="rId18" Type="http://schemas.openxmlformats.org/officeDocument/2006/relationships/hyperlink" Target="https://materialised.com.au/product/vista-aloe/?product_name=Vista%20Aloe" TargetMode="External"/><Relationship Id="rId26" Type="http://schemas.openxmlformats.org/officeDocument/2006/relationships/hyperlink" Target="https://wgshowroom.com.au/search?q=pellan" TargetMode="External"/><Relationship Id="rId3" Type="http://schemas.openxmlformats.org/officeDocument/2006/relationships/hyperlink" Target="https://www.warwick.com.au/products/?query=tritan" TargetMode="External"/><Relationship Id="rId21" Type="http://schemas.openxmlformats.org/officeDocument/2006/relationships/hyperlink" Target="https://materialised.com.au/product/follow-cv-crest/?product_name=Follow%20CV%20Crest" TargetMode="External"/><Relationship Id="rId7" Type="http://schemas.openxmlformats.org/officeDocument/2006/relationships/hyperlink" Target="https://www.warwick.com.au/products/aries-tritan/" TargetMode="External"/><Relationship Id="rId12" Type="http://schemas.openxmlformats.org/officeDocument/2006/relationships/hyperlink" Target="https://materialised.com.au/product-category/all-prints/?filter_print-collection=hot-off-the-press" TargetMode="External"/><Relationship Id="rId17" Type="http://schemas.openxmlformats.org/officeDocument/2006/relationships/hyperlink" Target="https://materialised.com.au/?s=medketen&amp;post_type=product&amp;image=" TargetMode="External"/><Relationship Id="rId25" Type="http://schemas.openxmlformats.org/officeDocument/2006/relationships/hyperlink" Target="https://wgshowroom.com.au/search?q=marlo" TargetMode="External"/><Relationship Id="rId2" Type="http://schemas.openxmlformats.org/officeDocument/2006/relationships/hyperlink" Target="https://www.warwick.com.au/products/?query=lustrell&amp;brand=lustrell" TargetMode="External"/><Relationship Id="rId16" Type="http://schemas.openxmlformats.org/officeDocument/2006/relationships/hyperlink" Target="https://materialised.com.au/product-category/all-prints/?filter_print-collection=hot-off-the-press" TargetMode="External"/><Relationship Id="rId20" Type="http://schemas.openxmlformats.org/officeDocument/2006/relationships/hyperlink" Target="https://materialised.com.au/product/weave-after-dark/?product_name=Weave%20Afterdark%20(End%20of%20Line)" TargetMode="External"/><Relationship Id="rId29" Type="http://schemas.openxmlformats.org/officeDocument/2006/relationships/printerSettings" Target="../printerSettings/printerSettings2.bin"/><Relationship Id="rId1" Type="http://schemas.openxmlformats.org/officeDocument/2006/relationships/hyperlink" Target="https://www.wentworthcare.com.au/upholstery-options-and-care" TargetMode="External"/><Relationship Id="rId6" Type="http://schemas.openxmlformats.org/officeDocument/2006/relationships/hyperlink" Target="https://www.warwick.com.au/products/osmond-tritan/" TargetMode="External"/><Relationship Id="rId11" Type="http://schemas.openxmlformats.org/officeDocument/2006/relationships/hyperlink" Target="https://materialised.com.au/product-category/all-prints/?filter_print-collection=hot-off-the-press" TargetMode="External"/><Relationship Id="rId24" Type="http://schemas.openxmlformats.org/officeDocument/2006/relationships/hyperlink" Target="https://wgshowroom.com.au/search?q=tessuto" TargetMode="External"/><Relationship Id="rId5" Type="http://schemas.openxmlformats.org/officeDocument/2006/relationships/hyperlink" Target="https://www.warwick.com.au/products/otway-tritan/" TargetMode="External"/><Relationship Id="rId15" Type="http://schemas.openxmlformats.org/officeDocument/2006/relationships/hyperlink" Target="https://materialised.com.au/product-category/all-prints/?filter_print-collection=hot-off-the-press" TargetMode="External"/><Relationship Id="rId23" Type="http://schemas.openxmlformats.org/officeDocument/2006/relationships/hyperlink" Target="https://wgshowroom.com.au/collections/studio-encore" TargetMode="External"/><Relationship Id="rId28" Type="http://schemas.openxmlformats.org/officeDocument/2006/relationships/hyperlink" Target="https://wgshowroom.com.au/search?q=quantum" TargetMode="External"/><Relationship Id="rId10" Type="http://schemas.openxmlformats.org/officeDocument/2006/relationships/hyperlink" Target="https://www.warwick.com.au/products/keywest-tritan/almond/" TargetMode="External"/><Relationship Id="rId19" Type="http://schemas.openxmlformats.org/officeDocument/2006/relationships/hyperlink" Target="https://materialised.com.au/?s=improv&amp;post_type=product&amp;image=" TargetMode="External"/><Relationship Id="rId4" Type="http://schemas.openxmlformats.org/officeDocument/2006/relationships/hyperlink" Target="https://www.warwick.com.au/products/cumberland-tritan/" TargetMode="External"/><Relationship Id="rId9" Type="http://schemas.openxmlformats.org/officeDocument/2006/relationships/hyperlink" Target="https://www.warwick.com.au/products/asmara-tritan/" TargetMode="External"/><Relationship Id="rId14" Type="http://schemas.openxmlformats.org/officeDocument/2006/relationships/hyperlink" Target="https://materialised.com.au/product-category/all-prints/?filter_print-collection=hot-off-the-press" TargetMode="External"/><Relationship Id="rId22" Type="http://schemas.openxmlformats.org/officeDocument/2006/relationships/hyperlink" Target="https://materialised.com.au/?s=hyde&amp;post_type=product&amp;image=" TargetMode="External"/><Relationship Id="rId27" Type="http://schemas.openxmlformats.org/officeDocument/2006/relationships/hyperlink" Target="https://wgshowroom.com.au/search?q=urban" TargetMode="External"/><Relationship Id="rId30"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C772F-5147-4563-A32C-39A63C0EBFD8}">
  <sheetPr codeName="Sheet5">
    <tabColor theme="6"/>
    <pageSetUpPr fitToPage="1"/>
  </sheetPr>
  <dimension ref="A1:P68"/>
  <sheetViews>
    <sheetView showGridLines="0" tabSelected="1" view="pageBreakPreview" zoomScale="80" zoomScaleNormal="80" zoomScaleSheetLayoutView="80" workbookViewId="0">
      <pane xSplit="4" ySplit="9" topLeftCell="E22" activePane="bottomRight" state="frozen"/>
      <selection activeCell="I10" sqref="I10"/>
      <selection pane="topRight" activeCell="I10" sqref="I10"/>
      <selection pane="bottomLeft" activeCell="I10" sqref="I10"/>
      <selection pane="bottomRight" activeCell="Q3" sqref="Q3"/>
    </sheetView>
  </sheetViews>
  <sheetFormatPr defaultColWidth="9" defaultRowHeight="30" customHeight="1" x14ac:dyDescent="0.3"/>
  <cols>
    <col min="1" max="1" width="2.58203125" customWidth="1"/>
    <col min="2" max="2" width="12.33203125" customWidth="1"/>
    <col min="3" max="3" width="31.75" customWidth="1"/>
    <col min="4" max="4" width="35" customWidth="1"/>
    <col min="5" max="5" width="11.83203125" hidden="1" customWidth="1"/>
    <col min="6" max="6" width="11.25" style="59" hidden="1" customWidth="1"/>
    <col min="7" max="13" width="12.58203125" customWidth="1"/>
    <col min="14" max="14" width="15" customWidth="1"/>
    <col min="15" max="15" width="12.83203125" hidden="1" customWidth="1"/>
  </cols>
  <sheetData>
    <row r="1" spans="1:16" ht="92.25" customHeight="1" x14ac:dyDescent="0.4">
      <c r="A1" s="1"/>
      <c r="B1" s="6" t="s">
        <v>0</v>
      </c>
      <c r="C1" s="2"/>
      <c r="D1" s="2"/>
      <c r="E1" s="2"/>
      <c r="F1" s="69"/>
      <c r="G1" s="2"/>
      <c r="H1" s="14"/>
      <c r="I1" s="2"/>
      <c r="M1" s="14" t="s">
        <v>77</v>
      </c>
    </row>
    <row r="2" spans="1:16" s="3" customFormat="1" ht="15.75" customHeight="1" x14ac:dyDescent="0.3">
      <c r="B2" s="13"/>
      <c r="C2" s="13"/>
      <c r="D2" s="13"/>
      <c r="E2" s="15"/>
      <c r="F2" s="70"/>
      <c r="P2"/>
    </row>
    <row r="3" spans="1:16" s="3" customFormat="1" ht="71.25" customHeight="1" x14ac:dyDescent="0.3">
      <c r="B3" s="48" t="s">
        <v>60</v>
      </c>
      <c r="C3" s="78" t="s">
        <v>61</v>
      </c>
      <c r="D3" s="79"/>
      <c r="E3" s="49"/>
      <c r="F3" s="71"/>
      <c r="G3" s="80" t="s">
        <v>71</v>
      </c>
      <c r="H3" s="81"/>
      <c r="I3" s="81"/>
      <c r="J3" s="81"/>
      <c r="K3" s="81"/>
      <c r="L3" s="81"/>
      <c r="M3" s="82"/>
      <c r="N3" s="50"/>
      <c r="P3" s="59"/>
    </row>
    <row r="4" spans="1:16" s="3" customFormat="1" ht="13" x14ac:dyDescent="0.3">
      <c r="B4" s="4"/>
      <c r="C4" s="4"/>
      <c r="D4" s="51"/>
      <c r="E4" s="52"/>
      <c r="F4" s="53"/>
    </row>
    <row r="5" spans="1:16" s="26" customFormat="1" ht="39" x14ac:dyDescent="0.3">
      <c r="B5" s="36" t="s">
        <v>59</v>
      </c>
      <c r="C5" s="29" t="s">
        <v>4</v>
      </c>
      <c r="D5" s="31" t="s">
        <v>5</v>
      </c>
      <c r="E5" s="25" t="s">
        <v>1</v>
      </c>
      <c r="F5" s="30" t="s">
        <v>3</v>
      </c>
      <c r="G5" s="25" t="s">
        <v>44</v>
      </c>
      <c r="H5" s="25" t="s">
        <v>47</v>
      </c>
      <c r="I5" s="35" t="s">
        <v>62</v>
      </c>
      <c r="J5" s="25" t="s">
        <v>48</v>
      </c>
      <c r="K5" s="25" t="s">
        <v>49</v>
      </c>
      <c r="L5" s="25" t="s">
        <v>45</v>
      </c>
      <c r="M5" s="25" t="s">
        <v>46</v>
      </c>
      <c r="N5" s="36" t="s">
        <v>58</v>
      </c>
      <c r="O5" s="3"/>
    </row>
    <row r="6" spans="1:16" s="3" customFormat="1" ht="26.25" customHeight="1" x14ac:dyDescent="0.3">
      <c r="B6" s="54"/>
      <c r="C6" s="16" t="s">
        <v>57</v>
      </c>
      <c r="D6" s="55"/>
      <c r="E6" s="56"/>
      <c r="F6" s="57"/>
      <c r="G6" s="38" t="b">
        <v>1</v>
      </c>
      <c r="H6" s="38" t="b">
        <v>0</v>
      </c>
      <c r="I6" s="38" t="b">
        <v>0</v>
      </c>
      <c r="J6" s="38" t="b">
        <v>0</v>
      </c>
      <c r="K6" s="38" t="b">
        <v>0</v>
      </c>
      <c r="L6" s="38" t="b">
        <v>0</v>
      </c>
      <c r="M6" s="38" t="b">
        <v>0</v>
      </c>
      <c r="N6" s="76" t="str">
        <f>_xlfn.CONCAT("Extended price based on $",(_xlfn.IFS(Check1=TRUE,G7,Check2=TRUE,H7,Check3=TRUE,I7,Check4=TRUE,J7,Check5=TRUE,K7,Check6=TRUE,L7,Check7=TRUE,M7))," per metre")</f>
        <v>Extended price based on $35 per metre</v>
      </c>
      <c r="O6" s="58" t="s">
        <v>63</v>
      </c>
      <c r="P6" s="27"/>
    </row>
    <row r="7" spans="1:16" s="3" customFormat="1" ht="24.75" customHeight="1" x14ac:dyDescent="0.3">
      <c r="B7" s="7"/>
      <c r="C7" s="16"/>
      <c r="D7" s="32"/>
      <c r="E7" s="17"/>
      <c r="F7" s="19"/>
      <c r="G7" s="17">
        <f>'Fabric Prices'!$D$11</f>
        <v>35</v>
      </c>
      <c r="H7" s="17">
        <v>40</v>
      </c>
      <c r="I7" s="17">
        <v>38</v>
      </c>
      <c r="J7" s="17">
        <v>40</v>
      </c>
      <c r="K7" s="17">
        <v>70</v>
      </c>
      <c r="L7" s="17">
        <v>80</v>
      </c>
      <c r="M7" s="17">
        <v>110</v>
      </c>
      <c r="N7" s="77"/>
      <c r="O7" s="37">
        <v>0</v>
      </c>
      <c r="P7" s="27"/>
    </row>
    <row r="8" spans="1:16" s="3" customFormat="1" ht="30" hidden="1" customHeight="1" x14ac:dyDescent="0.3">
      <c r="B8" s="20" t="s">
        <v>7</v>
      </c>
      <c r="C8" s="20" t="s">
        <v>4</v>
      </c>
      <c r="D8" s="20" t="s">
        <v>5</v>
      </c>
      <c r="E8" s="21" t="s">
        <v>1</v>
      </c>
      <c r="F8" s="22" t="s">
        <v>3</v>
      </c>
      <c r="G8" s="22" t="s">
        <v>6</v>
      </c>
      <c r="H8" s="20" t="s">
        <v>2</v>
      </c>
      <c r="I8" s="33" t="s">
        <v>50</v>
      </c>
      <c r="J8" s="33" t="s">
        <v>51</v>
      </c>
      <c r="K8" s="28" t="s">
        <v>52</v>
      </c>
      <c r="L8" s="28" t="s">
        <v>53</v>
      </c>
      <c r="M8" s="28" t="s">
        <v>54</v>
      </c>
      <c r="N8" s="34" t="s">
        <v>55</v>
      </c>
      <c r="O8" s="39" t="s">
        <v>56</v>
      </c>
      <c r="P8" s="27"/>
    </row>
    <row r="9" spans="1:16" s="3" customFormat="1" ht="24.75" customHeight="1" x14ac:dyDescent="0.3">
      <c r="B9" s="7"/>
      <c r="C9" s="8" t="s">
        <v>78</v>
      </c>
      <c r="D9" s="9"/>
      <c r="E9" s="9"/>
      <c r="F9" s="10"/>
      <c r="G9" s="11"/>
      <c r="H9" s="12"/>
      <c r="I9" s="12"/>
      <c r="J9" s="12"/>
      <c r="K9" s="12"/>
      <c r="L9" s="12"/>
      <c r="M9" s="12"/>
      <c r="N9" s="12"/>
      <c r="O9" s="12"/>
      <c r="P9" s="27"/>
    </row>
    <row r="10" spans="1:16" s="18" customFormat="1" ht="27.75" customHeight="1" x14ac:dyDescent="0.3">
      <c r="B10" s="60">
        <v>0</v>
      </c>
      <c r="C10" s="61" t="s">
        <v>76</v>
      </c>
      <c r="D10" s="72"/>
      <c r="E10" s="62">
        <v>940</v>
      </c>
      <c r="F10" s="5">
        <v>5.5</v>
      </c>
      <c r="G10" s="62">
        <f t="shared" ref="G10:M27" si="0">$E10+($F10*G$7)</f>
        <v>1132.5</v>
      </c>
      <c r="H10" s="62">
        <f t="shared" si="0"/>
        <v>1160</v>
      </c>
      <c r="I10" s="63">
        <f t="shared" si="0"/>
        <v>1149</v>
      </c>
      <c r="J10" s="63">
        <f t="shared" si="0"/>
        <v>1160</v>
      </c>
      <c r="K10" s="63">
        <f t="shared" si="0"/>
        <v>1325</v>
      </c>
      <c r="L10" s="63">
        <f t="shared" si="0"/>
        <v>1380</v>
      </c>
      <c r="M10" s="63">
        <f t="shared" si="0"/>
        <v>1545</v>
      </c>
      <c r="N10" s="64" cm="1">
        <f t="array" ref="N10">_xlfn.IFS($G$6=TRUE,G10*Quotation5[[#This Row],[Qty]],$H$6=TRUE,H10*Quotation5[[#This Row],[Qty]],$I$6=TRUE,I10*Quotation5[[#This Row],[Qty]],$J$6=TRUE,J10*Quotation5[[#This Row],[Qty]],$K$6=TRUE,K10*Quotation5[[#This Row],[Qty]],$L$6=TRUE,L10*Quotation5[[#This Row],[Qty]],$M$6=TRUE,M10*Quotation5[[#This Row],[Qty]])</f>
        <v>0</v>
      </c>
      <c r="O10" s="65">
        <f>IF(Quotation5[[#This Row],[Qty]]&gt;0,N10-(E10*$O$7*Quotation5[[#This Row],[Qty]]),N10)</f>
        <v>0</v>
      </c>
      <c r="P10" s="66"/>
    </row>
    <row r="11" spans="1:16" s="18" customFormat="1" ht="27.75" customHeight="1" x14ac:dyDescent="0.3">
      <c r="B11" s="60">
        <v>0</v>
      </c>
      <c r="C11" s="61" t="s">
        <v>72</v>
      </c>
      <c r="D11" s="73"/>
      <c r="E11" s="62">
        <v>1024</v>
      </c>
      <c r="F11" s="5">
        <v>6</v>
      </c>
      <c r="G11" s="62">
        <f t="shared" si="0"/>
        <v>1234</v>
      </c>
      <c r="H11" s="62">
        <f t="shared" si="0"/>
        <v>1264</v>
      </c>
      <c r="I11" s="63">
        <f t="shared" si="0"/>
        <v>1252</v>
      </c>
      <c r="J11" s="63">
        <f t="shared" si="0"/>
        <v>1264</v>
      </c>
      <c r="K11" s="63">
        <f t="shared" si="0"/>
        <v>1444</v>
      </c>
      <c r="L11" s="63">
        <f t="shared" si="0"/>
        <v>1504</v>
      </c>
      <c r="M11" s="63">
        <f t="shared" si="0"/>
        <v>1684</v>
      </c>
      <c r="N11" s="64" cm="1">
        <f t="array" ref="N11">_xlfn.IFS($G$6=TRUE,G11*Quotation5[[#This Row],[Qty]],$H$6=TRUE,H11*Quotation5[[#This Row],[Qty]],$I$6=TRUE,I11*Quotation5[[#This Row],[Qty]],$J$6=TRUE,J11*Quotation5[[#This Row],[Qty]],$K$6=TRUE,K11*Quotation5[[#This Row],[Qty]],$L$6=TRUE,L11*Quotation5[[#This Row],[Qty]],$M$6=TRUE,M11*Quotation5[[#This Row],[Qty]])</f>
        <v>0</v>
      </c>
      <c r="O11" s="65">
        <f>IF(Quotation5[[#This Row],[Qty]]&gt;0,N11-(E11*$O$7*Quotation5[[#This Row],[Qty]]),N11)</f>
        <v>0</v>
      </c>
      <c r="P11" s="66"/>
    </row>
    <row r="12" spans="1:16" s="18" customFormat="1" ht="27.75" customHeight="1" x14ac:dyDescent="0.3">
      <c r="B12" s="60">
        <v>0</v>
      </c>
      <c r="C12" s="61" t="s">
        <v>73</v>
      </c>
      <c r="D12" s="73"/>
      <c r="E12" s="67">
        <v>1664</v>
      </c>
      <c r="F12" s="5">
        <v>6</v>
      </c>
      <c r="G12" s="62">
        <f t="shared" si="0"/>
        <v>1874</v>
      </c>
      <c r="H12" s="62">
        <f t="shared" si="0"/>
        <v>1904</v>
      </c>
      <c r="I12" s="63">
        <f t="shared" si="0"/>
        <v>1892</v>
      </c>
      <c r="J12" s="63">
        <f t="shared" si="0"/>
        <v>1904</v>
      </c>
      <c r="K12" s="63">
        <f t="shared" si="0"/>
        <v>2084</v>
      </c>
      <c r="L12" s="63">
        <f t="shared" si="0"/>
        <v>2144</v>
      </c>
      <c r="M12" s="63">
        <f t="shared" si="0"/>
        <v>2324</v>
      </c>
      <c r="N12" s="64" cm="1">
        <f t="array" ref="N12">_xlfn.IFS($G$6=TRUE,G12*Quotation5[[#This Row],[Qty]],$H$6=TRUE,H12*Quotation5[[#This Row],[Qty]],$I$6=TRUE,I12*Quotation5[[#This Row],[Qty]],$J$6=TRUE,J12*Quotation5[[#This Row],[Qty]],$K$6=TRUE,K12*Quotation5[[#This Row],[Qty]],$L$6=TRUE,L12*Quotation5[[#This Row],[Qty]],$M$6=TRUE,M12*Quotation5[[#This Row],[Qty]])</f>
        <v>0</v>
      </c>
      <c r="O12" s="68"/>
      <c r="P12" s="66"/>
    </row>
    <row r="13" spans="1:16" s="18" customFormat="1" ht="27.75" customHeight="1" x14ac:dyDescent="0.3">
      <c r="B13" s="60">
        <v>0</v>
      </c>
      <c r="C13" s="61" t="s">
        <v>74</v>
      </c>
      <c r="D13" s="73"/>
      <c r="E13" s="67">
        <v>1748</v>
      </c>
      <c r="F13" s="5">
        <v>6.5</v>
      </c>
      <c r="G13" s="62">
        <f t="shared" si="0"/>
        <v>1975.5</v>
      </c>
      <c r="H13" s="62">
        <f t="shared" si="0"/>
        <v>2008</v>
      </c>
      <c r="I13" s="63">
        <f t="shared" si="0"/>
        <v>1995</v>
      </c>
      <c r="J13" s="63">
        <f t="shared" si="0"/>
        <v>2008</v>
      </c>
      <c r="K13" s="63">
        <f t="shared" si="0"/>
        <v>2203</v>
      </c>
      <c r="L13" s="63">
        <f t="shared" si="0"/>
        <v>2268</v>
      </c>
      <c r="M13" s="63">
        <f t="shared" si="0"/>
        <v>2463</v>
      </c>
      <c r="N13" s="64" cm="1">
        <f t="array" ref="N13">_xlfn.IFS($G$6=TRUE,G13*Quotation5[[#This Row],[Qty]],$H$6=TRUE,H13*Quotation5[[#This Row],[Qty]],$I$6=TRUE,I13*Quotation5[[#This Row],[Qty]],$J$6=TRUE,J13*Quotation5[[#This Row],[Qty]],$K$6=TRUE,K13*Quotation5[[#This Row],[Qty]],$L$6=TRUE,L13*Quotation5[[#This Row],[Qty]],$M$6=TRUE,M13*Quotation5[[#This Row],[Qty]])</f>
        <v>0</v>
      </c>
      <c r="O13" s="68"/>
      <c r="P13" s="66"/>
    </row>
    <row r="14" spans="1:16" s="18" customFormat="1" ht="27.75" customHeight="1" x14ac:dyDescent="0.3">
      <c r="B14" s="60">
        <v>0</v>
      </c>
      <c r="C14" s="61" t="s">
        <v>75</v>
      </c>
      <c r="D14" s="73"/>
      <c r="E14" s="67">
        <v>1044</v>
      </c>
      <c r="F14" s="5">
        <v>6</v>
      </c>
      <c r="G14" s="62">
        <f t="shared" si="0"/>
        <v>1254</v>
      </c>
      <c r="H14" s="62">
        <f t="shared" si="0"/>
        <v>1284</v>
      </c>
      <c r="I14" s="63">
        <f t="shared" si="0"/>
        <v>1272</v>
      </c>
      <c r="J14" s="63">
        <f t="shared" si="0"/>
        <v>1284</v>
      </c>
      <c r="K14" s="63">
        <f t="shared" si="0"/>
        <v>1464</v>
      </c>
      <c r="L14" s="63">
        <f t="shared" si="0"/>
        <v>1524</v>
      </c>
      <c r="M14" s="63">
        <f t="shared" si="0"/>
        <v>1704</v>
      </c>
      <c r="N14" s="64" cm="1">
        <f t="array" ref="N14">_xlfn.IFS($G$6=TRUE,G14*Quotation5[[#This Row],[Qty]],$H$6=TRUE,H14*Quotation5[[#This Row],[Qty]],$I$6=TRUE,I14*Quotation5[[#This Row],[Qty]],$J$6=TRUE,J14*Quotation5[[#This Row],[Qty]],$K$6=TRUE,K14*Quotation5[[#This Row],[Qty]],$L$6=TRUE,L14*Quotation5[[#This Row],[Qty]],$M$6=TRUE,M14*Quotation5[[#This Row],[Qty]])</f>
        <v>0</v>
      </c>
      <c r="O14" s="68"/>
      <c r="P14" s="66"/>
    </row>
    <row r="15" spans="1:16" s="18" customFormat="1" ht="27.75" customHeight="1" x14ac:dyDescent="0.3">
      <c r="B15" s="60">
        <v>0</v>
      </c>
      <c r="C15" s="61" t="s">
        <v>85</v>
      </c>
      <c r="D15" s="74"/>
      <c r="E15" s="67">
        <v>1873.3333333333333</v>
      </c>
      <c r="F15" s="5">
        <v>6.5</v>
      </c>
      <c r="G15" s="62">
        <f t="shared" si="0"/>
        <v>2100.833333333333</v>
      </c>
      <c r="H15" s="62">
        <f t="shared" si="0"/>
        <v>2133.333333333333</v>
      </c>
      <c r="I15" s="63">
        <f t="shared" si="0"/>
        <v>2120.333333333333</v>
      </c>
      <c r="J15" s="63">
        <f t="shared" si="0"/>
        <v>2133.333333333333</v>
      </c>
      <c r="K15" s="63">
        <f t="shared" si="0"/>
        <v>2328.333333333333</v>
      </c>
      <c r="L15" s="63">
        <f t="shared" si="0"/>
        <v>2393.333333333333</v>
      </c>
      <c r="M15" s="63">
        <f t="shared" si="0"/>
        <v>2588.333333333333</v>
      </c>
      <c r="N15" s="64" cm="1">
        <f t="array" ref="N15">_xlfn.IFS($G$6=TRUE,G15*Quotation5[[#This Row],[Qty]],$H$6=TRUE,H15*Quotation5[[#This Row],[Qty]],$I$6=TRUE,I15*Quotation5[[#This Row],[Qty]],$J$6=TRUE,J15*Quotation5[[#This Row],[Qty]],$K$6=TRUE,K15*Quotation5[[#This Row],[Qty]],$L$6=TRUE,L15*Quotation5[[#This Row],[Qty]],$M$6=TRUE,M15*Quotation5[[#This Row],[Qty]])</f>
        <v>0</v>
      </c>
      <c r="O15" s="68"/>
      <c r="P15" s="66"/>
    </row>
    <row r="16" spans="1:16" s="3" customFormat="1" ht="24.75" customHeight="1" x14ac:dyDescent="0.3">
      <c r="B16" s="7"/>
      <c r="C16" s="8" t="s">
        <v>79</v>
      </c>
      <c r="D16" s="9"/>
      <c r="E16" s="9"/>
      <c r="F16" s="10"/>
      <c r="G16" s="11"/>
      <c r="H16" s="12"/>
      <c r="I16" s="12"/>
      <c r="J16" s="12"/>
      <c r="K16" s="12"/>
      <c r="L16" s="12"/>
      <c r="M16" s="12"/>
      <c r="N16" s="12"/>
      <c r="O16" s="12"/>
      <c r="P16" s="27"/>
    </row>
    <row r="17" spans="2:16" s="18" customFormat="1" ht="27.75" customHeight="1" x14ac:dyDescent="0.3">
      <c r="B17" s="60">
        <v>0</v>
      </c>
      <c r="C17" s="61" t="s">
        <v>76</v>
      </c>
      <c r="D17" s="72"/>
      <c r="E17" s="62">
        <v>1026.6666666666667</v>
      </c>
      <c r="F17" s="5">
        <v>6</v>
      </c>
      <c r="G17" s="62">
        <f t="shared" si="0"/>
        <v>1236.6666666666667</v>
      </c>
      <c r="H17" s="62">
        <f t="shared" si="0"/>
        <v>1266.6666666666667</v>
      </c>
      <c r="I17" s="63">
        <f t="shared" si="0"/>
        <v>1254.6666666666667</v>
      </c>
      <c r="J17" s="63">
        <f t="shared" si="0"/>
        <v>1266.6666666666667</v>
      </c>
      <c r="K17" s="63">
        <f t="shared" si="0"/>
        <v>1446.6666666666667</v>
      </c>
      <c r="L17" s="63">
        <f t="shared" si="0"/>
        <v>1506.6666666666667</v>
      </c>
      <c r="M17" s="63">
        <f t="shared" si="0"/>
        <v>1686.6666666666667</v>
      </c>
      <c r="N17" s="64" cm="1">
        <f t="array" ref="N17">_xlfn.IFS($G$6=TRUE,G17*Quotation5[[#This Row],[Qty]],$H$6=TRUE,H17*Quotation5[[#This Row],[Qty]],$I$6=TRUE,I17*Quotation5[[#This Row],[Qty]],$J$6=TRUE,J17*Quotation5[[#This Row],[Qty]],$K$6=TRUE,K17*Quotation5[[#This Row],[Qty]],$L$6=TRUE,L17*Quotation5[[#This Row],[Qty]],$M$6=TRUE,M17*Quotation5[[#This Row],[Qty]])</f>
        <v>0</v>
      </c>
      <c r="O17" s="65">
        <f>IF(Quotation5[[#This Row],[Qty]]&gt;0,N17-(E17*$O$7*Quotation5[[#This Row],[Qty]]),N17)</f>
        <v>0</v>
      </c>
      <c r="P17" s="66"/>
    </row>
    <row r="18" spans="2:16" s="18" customFormat="1" ht="27.75" customHeight="1" x14ac:dyDescent="0.3">
      <c r="B18" s="60">
        <v>0</v>
      </c>
      <c r="C18" s="61" t="s">
        <v>82</v>
      </c>
      <c r="D18" s="73"/>
      <c r="E18" s="62">
        <v>1378.6666666666667</v>
      </c>
      <c r="F18" s="5">
        <v>6.5</v>
      </c>
      <c r="G18" s="62">
        <f t="shared" si="0"/>
        <v>1606.1666666666667</v>
      </c>
      <c r="H18" s="62">
        <f t="shared" si="0"/>
        <v>1638.6666666666667</v>
      </c>
      <c r="I18" s="63">
        <f t="shared" si="0"/>
        <v>1625.6666666666667</v>
      </c>
      <c r="J18" s="63">
        <f t="shared" si="0"/>
        <v>1638.6666666666667</v>
      </c>
      <c r="K18" s="63">
        <f t="shared" si="0"/>
        <v>1833.6666666666667</v>
      </c>
      <c r="L18" s="63">
        <f t="shared" si="0"/>
        <v>1898.6666666666667</v>
      </c>
      <c r="M18" s="63">
        <f t="shared" si="0"/>
        <v>2093.666666666667</v>
      </c>
      <c r="N18" s="64" cm="1">
        <f t="array" ref="N18">_xlfn.IFS($G$6=TRUE,G18*Quotation5[[#This Row],[Qty]],$H$6=TRUE,H18*Quotation5[[#This Row],[Qty]],$I$6=TRUE,I18*Quotation5[[#This Row],[Qty]],$J$6=TRUE,J18*Quotation5[[#This Row],[Qty]],$K$6=TRUE,K18*Quotation5[[#This Row],[Qty]],$L$6=TRUE,L18*Quotation5[[#This Row],[Qty]],$M$6=TRUE,M18*Quotation5[[#This Row],[Qty]])</f>
        <v>0</v>
      </c>
      <c r="O18" s="65">
        <f>IF(Quotation5[[#This Row],[Qty]]&gt;0,N18-(E18*$O$7*Quotation5[[#This Row],[Qty]]),N18)</f>
        <v>0</v>
      </c>
      <c r="P18" s="66"/>
    </row>
    <row r="19" spans="2:16" s="18" customFormat="1" ht="27.75" customHeight="1" x14ac:dyDescent="0.3">
      <c r="B19" s="60">
        <v>0</v>
      </c>
      <c r="C19" s="61" t="s">
        <v>73</v>
      </c>
      <c r="D19" s="73"/>
      <c r="E19" s="67">
        <v>1724</v>
      </c>
      <c r="F19" s="5">
        <v>6.5</v>
      </c>
      <c r="G19" s="62">
        <f t="shared" si="0"/>
        <v>1951.5</v>
      </c>
      <c r="H19" s="62">
        <f t="shared" si="0"/>
        <v>1984</v>
      </c>
      <c r="I19" s="63">
        <f t="shared" si="0"/>
        <v>1971</v>
      </c>
      <c r="J19" s="63">
        <f t="shared" si="0"/>
        <v>1984</v>
      </c>
      <c r="K19" s="63">
        <f t="shared" si="0"/>
        <v>2179</v>
      </c>
      <c r="L19" s="63">
        <f t="shared" si="0"/>
        <v>2244</v>
      </c>
      <c r="M19" s="63">
        <f t="shared" si="0"/>
        <v>2439</v>
      </c>
      <c r="N19" s="64" cm="1">
        <f t="array" ref="N19">_xlfn.IFS($G$6=TRUE,G19*Quotation5[[#This Row],[Qty]],$H$6=TRUE,H19*Quotation5[[#This Row],[Qty]],$I$6=TRUE,I19*Quotation5[[#This Row],[Qty]],$J$6=TRUE,J19*Quotation5[[#This Row],[Qty]],$K$6=TRUE,K19*Quotation5[[#This Row],[Qty]],$L$6=TRUE,L19*Quotation5[[#This Row],[Qty]],$M$6=TRUE,M19*Quotation5[[#This Row],[Qty]])</f>
        <v>0</v>
      </c>
      <c r="O19" s="68"/>
      <c r="P19" s="66"/>
    </row>
    <row r="20" spans="2:16" s="18" customFormat="1" ht="27.75" customHeight="1" x14ac:dyDescent="0.3">
      <c r="B20" s="60">
        <v>0</v>
      </c>
      <c r="C20" s="61" t="s">
        <v>74</v>
      </c>
      <c r="D20" s="73"/>
      <c r="E20" s="67">
        <v>1836</v>
      </c>
      <c r="F20" s="5">
        <v>7</v>
      </c>
      <c r="G20" s="62">
        <f t="shared" si="0"/>
        <v>2081</v>
      </c>
      <c r="H20" s="62">
        <f t="shared" si="0"/>
        <v>2116</v>
      </c>
      <c r="I20" s="63">
        <f t="shared" si="0"/>
        <v>2102</v>
      </c>
      <c r="J20" s="63">
        <f t="shared" si="0"/>
        <v>2116</v>
      </c>
      <c r="K20" s="63">
        <f t="shared" si="0"/>
        <v>2326</v>
      </c>
      <c r="L20" s="63">
        <f t="shared" si="0"/>
        <v>2396</v>
      </c>
      <c r="M20" s="63">
        <f t="shared" si="0"/>
        <v>2606</v>
      </c>
      <c r="N20" s="64" cm="1">
        <f t="array" ref="N20">_xlfn.IFS($G$6=TRUE,G20*Quotation5[[#This Row],[Qty]],$H$6=TRUE,H20*Quotation5[[#This Row],[Qty]],$I$6=TRUE,I20*Quotation5[[#This Row],[Qty]],$J$6=TRUE,J20*Quotation5[[#This Row],[Qty]],$K$6=TRUE,K20*Quotation5[[#This Row],[Qty]],$L$6=TRUE,L20*Quotation5[[#This Row],[Qty]],$M$6=TRUE,M20*Quotation5[[#This Row],[Qty]])</f>
        <v>0</v>
      </c>
      <c r="O20" s="68"/>
      <c r="P20" s="66"/>
    </row>
    <row r="21" spans="2:16" s="18" customFormat="1" ht="27.75" customHeight="1" x14ac:dyDescent="0.3">
      <c r="B21" s="60">
        <v>0</v>
      </c>
      <c r="C21" s="61" t="s">
        <v>83</v>
      </c>
      <c r="D21" s="73"/>
      <c r="E21" s="67">
        <v>1808</v>
      </c>
      <c r="F21" s="5">
        <v>6.5</v>
      </c>
      <c r="G21" s="62">
        <f t="shared" si="0"/>
        <v>2035.5</v>
      </c>
      <c r="H21" s="62">
        <f t="shared" si="0"/>
        <v>2068</v>
      </c>
      <c r="I21" s="63">
        <f t="shared" si="0"/>
        <v>2055</v>
      </c>
      <c r="J21" s="63">
        <f t="shared" si="0"/>
        <v>2068</v>
      </c>
      <c r="K21" s="63">
        <f t="shared" si="0"/>
        <v>2263</v>
      </c>
      <c r="L21" s="63">
        <f t="shared" si="0"/>
        <v>2328</v>
      </c>
      <c r="M21" s="63">
        <f t="shared" si="0"/>
        <v>2523</v>
      </c>
      <c r="N21" s="64" cm="1">
        <f t="array" ref="N21">_xlfn.IFS($G$6=TRUE,G21*Quotation5[[#This Row],[Qty]],$H$6=TRUE,H21*Quotation5[[#This Row],[Qty]],$I$6=TRUE,I21*Quotation5[[#This Row],[Qty]],$J$6=TRUE,J21*Quotation5[[#This Row],[Qty]],$K$6=TRUE,K21*Quotation5[[#This Row],[Qty]],$L$6=TRUE,L21*Quotation5[[#This Row],[Qty]],$M$6=TRUE,M21*Quotation5[[#This Row],[Qty]])</f>
        <v>0</v>
      </c>
      <c r="O21" s="68"/>
      <c r="P21" s="66"/>
    </row>
    <row r="22" spans="2:16" s="18" customFormat="1" ht="27.75" customHeight="1" x14ac:dyDescent="0.3">
      <c r="B22" s="60">
        <v>0</v>
      </c>
      <c r="C22" s="61" t="s">
        <v>75</v>
      </c>
      <c r="D22" s="73"/>
      <c r="E22" s="67">
        <v>1112</v>
      </c>
      <c r="F22" s="5">
        <v>6</v>
      </c>
      <c r="G22" s="62">
        <f t="shared" si="0"/>
        <v>1322</v>
      </c>
      <c r="H22" s="62">
        <f t="shared" si="0"/>
        <v>1352</v>
      </c>
      <c r="I22" s="63">
        <f t="shared" si="0"/>
        <v>1340</v>
      </c>
      <c r="J22" s="63">
        <f t="shared" si="0"/>
        <v>1352</v>
      </c>
      <c r="K22" s="63">
        <f t="shared" si="0"/>
        <v>1532</v>
      </c>
      <c r="L22" s="63">
        <f t="shared" si="0"/>
        <v>1592</v>
      </c>
      <c r="M22" s="63">
        <f t="shared" si="0"/>
        <v>1772</v>
      </c>
      <c r="N22" s="64" cm="1">
        <f t="array" ref="N22">_xlfn.IFS($G$6=TRUE,G22*Quotation5[[#This Row],[Qty]],$H$6=TRUE,H22*Quotation5[[#This Row],[Qty]],$I$6=TRUE,I22*Quotation5[[#This Row],[Qty]],$J$6=TRUE,J22*Quotation5[[#This Row],[Qty]],$K$6=TRUE,K22*Quotation5[[#This Row],[Qty]],$L$6=TRUE,L22*Quotation5[[#This Row],[Qty]],$M$6=TRUE,M22*Quotation5[[#This Row],[Qty]])</f>
        <v>0</v>
      </c>
      <c r="O22" s="68"/>
      <c r="P22" s="66"/>
    </row>
    <row r="23" spans="2:16" s="18" customFormat="1" ht="27.75" customHeight="1" x14ac:dyDescent="0.3">
      <c r="B23" s="60">
        <v>0</v>
      </c>
      <c r="C23" s="61" t="s">
        <v>85</v>
      </c>
      <c r="D23" s="74"/>
      <c r="E23" s="67">
        <v>1933.3333333333333</v>
      </c>
      <c r="F23" s="5">
        <v>6.5</v>
      </c>
      <c r="G23" s="62">
        <f t="shared" si="0"/>
        <v>2160.833333333333</v>
      </c>
      <c r="H23" s="62">
        <f t="shared" si="0"/>
        <v>2193.333333333333</v>
      </c>
      <c r="I23" s="63">
        <f t="shared" si="0"/>
        <v>2180.333333333333</v>
      </c>
      <c r="J23" s="63">
        <f t="shared" si="0"/>
        <v>2193.333333333333</v>
      </c>
      <c r="K23" s="63">
        <f t="shared" si="0"/>
        <v>2388.333333333333</v>
      </c>
      <c r="L23" s="63">
        <f t="shared" si="0"/>
        <v>2453.333333333333</v>
      </c>
      <c r="M23" s="63">
        <f t="shared" si="0"/>
        <v>2648.333333333333</v>
      </c>
      <c r="N23" s="64" cm="1">
        <f t="array" ref="N23">_xlfn.IFS($G$6=TRUE,G23*Quotation5[[#This Row],[Qty]],$H$6=TRUE,H23*Quotation5[[#This Row],[Qty]],$I$6=TRUE,I23*Quotation5[[#This Row],[Qty]],$J$6=TRUE,J23*Quotation5[[#This Row],[Qty]],$K$6=TRUE,K23*Quotation5[[#This Row],[Qty]],$L$6=TRUE,L23*Quotation5[[#This Row],[Qty]],$M$6=TRUE,M23*Quotation5[[#This Row],[Qty]])</f>
        <v>0</v>
      </c>
      <c r="O23" s="68"/>
      <c r="P23" s="66"/>
    </row>
    <row r="24" spans="2:16" s="3" customFormat="1" ht="24.75" customHeight="1" x14ac:dyDescent="0.3">
      <c r="B24" s="7"/>
      <c r="C24" s="8" t="s">
        <v>80</v>
      </c>
      <c r="D24" s="9"/>
      <c r="E24" s="9"/>
      <c r="F24" s="10"/>
      <c r="G24" s="11"/>
      <c r="H24" s="12"/>
      <c r="I24" s="12"/>
      <c r="J24" s="12"/>
      <c r="K24" s="12"/>
      <c r="L24" s="12"/>
      <c r="M24" s="12"/>
      <c r="N24" s="12"/>
      <c r="O24" s="12"/>
      <c r="P24" s="27"/>
    </row>
    <row r="25" spans="2:16" s="18" customFormat="1" ht="27.75" customHeight="1" x14ac:dyDescent="0.3">
      <c r="B25" s="60">
        <v>1</v>
      </c>
      <c r="C25" s="61" t="s">
        <v>76</v>
      </c>
      <c r="D25" s="72"/>
      <c r="E25" s="62">
        <v>940</v>
      </c>
      <c r="F25" s="5">
        <v>6</v>
      </c>
      <c r="G25" s="62">
        <f t="shared" si="0"/>
        <v>1150</v>
      </c>
      <c r="H25" s="62">
        <f t="shared" si="0"/>
        <v>1180</v>
      </c>
      <c r="I25" s="63">
        <f t="shared" si="0"/>
        <v>1168</v>
      </c>
      <c r="J25" s="63">
        <f t="shared" si="0"/>
        <v>1180</v>
      </c>
      <c r="K25" s="63">
        <f t="shared" si="0"/>
        <v>1360</v>
      </c>
      <c r="L25" s="63">
        <f t="shared" si="0"/>
        <v>1420</v>
      </c>
      <c r="M25" s="63">
        <f t="shared" si="0"/>
        <v>1600</v>
      </c>
      <c r="N25" s="64" cm="1">
        <f t="array" ref="N25">_xlfn.IFS($G$6=TRUE,G25*Quotation5[[#This Row],[Qty]],$H$6=TRUE,H25*Quotation5[[#This Row],[Qty]],$I$6=TRUE,I25*Quotation5[[#This Row],[Qty]],$J$6=TRUE,J25*Quotation5[[#This Row],[Qty]],$K$6=TRUE,K25*Quotation5[[#This Row],[Qty]],$L$6=TRUE,L25*Quotation5[[#This Row],[Qty]],$M$6=TRUE,M25*Quotation5[[#This Row],[Qty]])</f>
        <v>1150</v>
      </c>
      <c r="O25" s="65">
        <f>IF(Quotation5[[#This Row],[Qty]]&gt;0,N25-(E25*$O$7*Quotation5[[#This Row],[Qty]]),N25)</f>
        <v>1150</v>
      </c>
      <c r="P25" s="66"/>
    </row>
    <row r="26" spans="2:16" s="18" customFormat="1" ht="27.75" customHeight="1" x14ac:dyDescent="0.3">
      <c r="B26" s="60">
        <v>1</v>
      </c>
      <c r="C26" s="61" t="s">
        <v>72</v>
      </c>
      <c r="D26" s="73"/>
      <c r="E26" s="62">
        <v>1024</v>
      </c>
      <c r="F26" s="5">
        <v>6.5</v>
      </c>
      <c r="G26" s="62">
        <f t="shared" si="0"/>
        <v>1251.5</v>
      </c>
      <c r="H26" s="62">
        <f t="shared" si="0"/>
        <v>1284</v>
      </c>
      <c r="I26" s="63">
        <f t="shared" si="0"/>
        <v>1271</v>
      </c>
      <c r="J26" s="63">
        <f t="shared" si="0"/>
        <v>1284</v>
      </c>
      <c r="K26" s="63">
        <f t="shared" si="0"/>
        <v>1479</v>
      </c>
      <c r="L26" s="63">
        <f t="shared" si="0"/>
        <v>1544</v>
      </c>
      <c r="M26" s="63">
        <f t="shared" si="0"/>
        <v>1739</v>
      </c>
      <c r="N26" s="64" cm="1">
        <f t="array" ref="N26">_xlfn.IFS($G$6=TRUE,G26*Quotation5[[#This Row],[Qty]],$H$6=TRUE,H26*Quotation5[[#This Row],[Qty]],$I$6=TRUE,I26*Quotation5[[#This Row],[Qty]],$J$6=TRUE,J26*Quotation5[[#This Row],[Qty]],$K$6=TRUE,K26*Quotation5[[#This Row],[Qty]],$L$6=TRUE,L26*Quotation5[[#This Row],[Qty]],$M$6=TRUE,M26*Quotation5[[#This Row],[Qty]])</f>
        <v>1251.5</v>
      </c>
      <c r="O26" s="64" t="e" cm="1">
        <f t="array" ref="O26">_xlfn.IFS($G$6=TRUE,H26*Quotation5[[#This Row],[Description]],$H$6=TRUE,I26*Quotation5[[#This Row],[Description]],$I$6=TRUE,J26*Quotation5[[#This Row],[Description]],$J$6=TRUE,K26*Quotation5[[#This Row],[Description]],$K$6=TRUE,L26*Quotation5[[#This Row],[Description]],$L$6=TRUE,M26*Quotation5[[#This Row],[Description]],$M$6=TRUE,N26*Quotation5[[#This Row],[Description]])</f>
        <v>#VALUE!</v>
      </c>
      <c r="P26" s="66"/>
    </row>
    <row r="27" spans="2:16" s="18" customFormat="1" ht="27.75" customHeight="1" x14ac:dyDescent="0.3">
      <c r="B27" s="60">
        <v>1</v>
      </c>
      <c r="C27" s="61" t="s">
        <v>73</v>
      </c>
      <c r="D27" s="73"/>
      <c r="E27" s="67">
        <v>1664</v>
      </c>
      <c r="F27" s="5">
        <v>6.5</v>
      </c>
      <c r="G27" s="62">
        <f t="shared" si="0"/>
        <v>1891.5</v>
      </c>
      <c r="H27" s="62">
        <f t="shared" si="0"/>
        <v>1924</v>
      </c>
      <c r="I27" s="63">
        <f t="shared" si="0"/>
        <v>1911</v>
      </c>
      <c r="J27" s="63">
        <f t="shared" si="0"/>
        <v>1924</v>
      </c>
      <c r="K27" s="63">
        <f t="shared" si="0"/>
        <v>2119</v>
      </c>
      <c r="L27" s="63">
        <f t="shared" si="0"/>
        <v>2184</v>
      </c>
      <c r="M27" s="63">
        <f t="shared" si="0"/>
        <v>2379</v>
      </c>
      <c r="N27" s="64" cm="1">
        <f t="array" ref="N27">_xlfn.IFS($G$6=TRUE,G27*Quotation5[[#This Row],[Qty]],$H$6=TRUE,H27*Quotation5[[#This Row],[Qty]],$I$6=TRUE,I27*Quotation5[[#This Row],[Qty]],$J$6=TRUE,J27*Quotation5[[#This Row],[Qty]],$K$6=TRUE,K27*Quotation5[[#This Row],[Qty]],$L$6=TRUE,L27*Quotation5[[#This Row],[Qty]],$M$6=TRUE,M27*Quotation5[[#This Row],[Qty]])</f>
        <v>1891.5</v>
      </c>
      <c r="O27" s="64" t="e" cm="1">
        <f t="array" ref="O27">_xlfn.IFS($G$6=TRUE,H27*Quotation5[[#This Row],[Description]],$H$6=TRUE,I27*Quotation5[[#This Row],[Description]],$I$6=TRUE,J27*Quotation5[[#This Row],[Description]],$J$6=TRUE,K27*Quotation5[[#This Row],[Description]],$K$6=TRUE,L27*Quotation5[[#This Row],[Description]],$L$6=TRUE,M27*Quotation5[[#This Row],[Description]],$M$6=TRUE,N27*Quotation5[[#This Row],[Description]])</f>
        <v>#VALUE!</v>
      </c>
      <c r="P27" s="66"/>
    </row>
    <row r="28" spans="2:16" s="18" customFormat="1" ht="27.75" customHeight="1" x14ac:dyDescent="0.3">
      <c r="B28" s="60">
        <v>1</v>
      </c>
      <c r="C28" s="61" t="s">
        <v>74</v>
      </c>
      <c r="D28" s="73"/>
      <c r="E28" s="67">
        <v>1748</v>
      </c>
      <c r="F28" s="5">
        <v>7</v>
      </c>
      <c r="G28" s="62">
        <f t="shared" ref="G28:M30" si="1">$E28+($F28*G$7)</f>
        <v>1993</v>
      </c>
      <c r="H28" s="62">
        <f>$E28+($F28*H$7)</f>
        <v>2028</v>
      </c>
      <c r="I28" s="63">
        <f t="shared" si="1"/>
        <v>2014</v>
      </c>
      <c r="J28" s="63">
        <f t="shared" si="1"/>
        <v>2028</v>
      </c>
      <c r="K28" s="63">
        <f t="shared" si="1"/>
        <v>2238</v>
      </c>
      <c r="L28" s="63">
        <f t="shared" si="1"/>
        <v>2308</v>
      </c>
      <c r="M28" s="63">
        <f t="shared" si="1"/>
        <v>2518</v>
      </c>
      <c r="N28" s="64" cm="1">
        <f t="array" ref="N28">_xlfn.IFS($G$6=TRUE,G28*Quotation5[[#This Row],[Qty]],$H$6=TRUE,H28*Quotation5[[#This Row],[Qty]],$I$6=TRUE,I28*Quotation5[[#This Row],[Qty]],$J$6=TRUE,J28*Quotation5[[#This Row],[Qty]],$K$6=TRUE,K28*Quotation5[[#This Row],[Qty]],$L$6=TRUE,L28*Quotation5[[#This Row],[Qty]],$M$6=TRUE,M28*Quotation5[[#This Row],[Qty]])</f>
        <v>1993</v>
      </c>
      <c r="O28" s="68"/>
      <c r="P28" s="66"/>
    </row>
    <row r="29" spans="2:16" s="18" customFormat="1" ht="27.75" customHeight="1" x14ac:dyDescent="0.3">
      <c r="B29" s="60">
        <v>1</v>
      </c>
      <c r="C29" s="61" t="s">
        <v>75</v>
      </c>
      <c r="D29" s="73"/>
      <c r="E29" s="67">
        <v>1044</v>
      </c>
      <c r="F29" s="5">
        <v>6</v>
      </c>
      <c r="G29" s="62">
        <f t="shared" si="1"/>
        <v>1254</v>
      </c>
      <c r="H29" s="62">
        <f t="shared" si="1"/>
        <v>1284</v>
      </c>
      <c r="I29" s="63">
        <f t="shared" si="1"/>
        <v>1272</v>
      </c>
      <c r="J29" s="63">
        <f t="shared" si="1"/>
        <v>1284</v>
      </c>
      <c r="K29" s="63">
        <f t="shared" si="1"/>
        <v>1464</v>
      </c>
      <c r="L29" s="63">
        <f t="shared" si="1"/>
        <v>1524</v>
      </c>
      <c r="M29" s="63">
        <f t="shared" si="1"/>
        <v>1704</v>
      </c>
      <c r="N29" s="75" cm="1">
        <f t="array" ref="N29">_xlfn.IFS($G$6=TRUE,G29*B29,$H$6=TRUE,H29*B29,$I$6=TRUE,I29*B29,$J$6=TRUE,J29*B29,$K$6=TRUE,K29*B29,$L$6=TRUE,L29*B29,$M$6=TRUE,M29*B29)</f>
        <v>1254</v>
      </c>
      <c r="O29" s="68"/>
      <c r="P29" s="66"/>
    </row>
    <row r="30" spans="2:16" s="3" customFormat="1" ht="24.75" customHeight="1" x14ac:dyDescent="0.3">
      <c r="B30" s="60">
        <v>1</v>
      </c>
      <c r="C30" s="61" t="s">
        <v>85</v>
      </c>
      <c r="D30" s="74"/>
      <c r="E30" s="67">
        <v>1873.3333333333333</v>
      </c>
      <c r="F30" s="5">
        <v>6.5</v>
      </c>
      <c r="G30" s="62">
        <f t="shared" si="1"/>
        <v>2100.833333333333</v>
      </c>
      <c r="H30" s="62">
        <f t="shared" si="1"/>
        <v>2133.333333333333</v>
      </c>
      <c r="I30" s="63">
        <f t="shared" si="1"/>
        <v>2120.333333333333</v>
      </c>
      <c r="J30" s="63">
        <f t="shared" si="1"/>
        <v>2133.333333333333</v>
      </c>
      <c r="K30" s="63">
        <f t="shared" si="1"/>
        <v>2328.333333333333</v>
      </c>
      <c r="L30" s="63">
        <f t="shared" si="1"/>
        <v>2393.333333333333</v>
      </c>
      <c r="M30" s="63">
        <f t="shared" si="1"/>
        <v>2588.333333333333</v>
      </c>
      <c r="N30" s="75" cm="1">
        <f t="array" ref="N30">_xlfn.IFS($G$6=TRUE,G30*B30,$H$6=TRUE,H30*B30,$I$6=TRUE,I30*B30,$J$6=TRUE,J30*B30,$K$6=TRUE,K30*B30,$L$6=TRUE,L30*B30,$M$6=TRUE,M30*B30)</f>
        <v>2100.833333333333</v>
      </c>
      <c r="O30" s="68"/>
      <c r="P30" s="27"/>
    </row>
    <row r="31" spans="2:16" s="18" customFormat="1" ht="27.75" customHeight="1" x14ac:dyDescent="0.3">
      <c r="B31" s="7"/>
      <c r="C31" s="8" t="s">
        <v>88</v>
      </c>
      <c r="D31" s="9"/>
      <c r="E31" s="9"/>
      <c r="F31" s="10"/>
      <c r="G31" s="11"/>
      <c r="H31" s="12"/>
      <c r="I31" s="12"/>
      <c r="J31" s="12"/>
      <c r="K31" s="12"/>
      <c r="L31" s="12"/>
      <c r="M31" s="12"/>
      <c r="N31" s="12"/>
      <c r="O31" s="12"/>
      <c r="P31" s="66"/>
    </row>
    <row r="32" spans="2:16" s="18" customFormat="1" ht="27.75" customHeight="1" x14ac:dyDescent="0.3">
      <c r="B32" s="60">
        <v>1</v>
      </c>
      <c r="C32" s="61" t="s">
        <v>76</v>
      </c>
      <c r="D32" s="72"/>
      <c r="E32" s="62">
        <v>1026</v>
      </c>
      <c r="F32" s="5">
        <v>6</v>
      </c>
      <c r="G32" s="62">
        <f t="shared" ref="G32:M59" si="2">$E32+($F32*G$7)</f>
        <v>1236</v>
      </c>
      <c r="H32" s="62">
        <f t="shared" si="2"/>
        <v>1266</v>
      </c>
      <c r="I32" s="63">
        <f t="shared" si="2"/>
        <v>1254</v>
      </c>
      <c r="J32" s="63">
        <f t="shared" si="2"/>
        <v>1266</v>
      </c>
      <c r="K32" s="63">
        <f t="shared" si="2"/>
        <v>1446</v>
      </c>
      <c r="L32" s="63">
        <f t="shared" si="2"/>
        <v>1506</v>
      </c>
      <c r="M32" s="63">
        <f t="shared" si="2"/>
        <v>1686</v>
      </c>
      <c r="N32" s="75" cm="1">
        <f t="array" ref="N32">_xlfn.IFS($G$6=TRUE,G32*B32,$H$6=TRUE,H32*B32,$I$6=TRUE,I32*B32,$J$6=TRUE,J32*B32,$K$6=TRUE,K32*B32,$L$6=TRUE,L32*B32,$M$6=TRUE,M32*B32)</f>
        <v>1236</v>
      </c>
      <c r="O32" s="65">
        <f>IF(B29&gt;0,N32-(E32*$O$7*B29),N32)</f>
        <v>1236</v>
      </c>
      <c r="P32" s="66"/>
    </row>
    <row r="33" spans="2:16" s="18" customFormat="1" ht="27.75" customHeight="1" x14ac:dyDescent="0.3">
      <c r="B33" s="60">
        <v>0</v>
      </c>
      <c r="C33" s="61" t="s">
        <v>82</v>
      </c>
      <c r="D33" s="73"/>
      <c r="E33" s="62">
        <v>1378.6666666666667</v>
      </c>
      <c r="F33" s="5">
        <v>6</v>
      </c>
      <c r="G33" s="62">
        <f t="shared" si="2"/>
        <v>1588.6666666666667</v>
      </c>
      <c r="H33" s="62">
        <f t="shared" si="2"/>
        <v>1618.6666666666667</v>
      </c>
      <c r="I33" s="63">
        <f t="shared" si="2"/>
        <v>1606.6666666666667</v>
      </c>
      <c r="J33" s="63">
        <f t="shared" si="2"/>
        <v>1618.6666666666667</v>
      </c>
      <c r="K33" s="63">
        <f t="shared" si="2"/>
        <v>1798.6666666666667</v>
      </c>
      <c r="L33" s="63">
        <f t="shared" si="2"/>
        <v>1858.6666666666667</v>
      </c>
      <c r="M33" s="63">
        <f t="shared" si="2"/>
        <v>2038.6666666666667</v>
      </c>
      <c r="N33" s="75" cm="1">
        <f t="array" ref="N33">_xlfn.IFS($G$6=TRUE,G33*B33,$H$6=TRUE,H33*B33,$I$6=TRUE,I33*B33,$J$6=TRUE,J33*B33,$K$6=TRUE,K33*B33,$L$6=TRUE,L33*B33,$M$6=TRUE,M33*B33)</f>
        <v>0</v>
      </c>
      <c r="O33" s="65">
        <f>IF(B29&gt;0,N33-(E33*$O$7*B29),N33)</f>
        <v>0</v>
      </c>
      <c r="P33" s="66"/>
    </row>
    <row r="34" spans="2:16" s="18" customFormat="1" ht="27.75" customHeight="1" x14ac:dyDescent="0.3">
      <c r="B34" s="60">
        <v>0</v>
      </c>
      <c r="C34" s="61" t="s">
        <v>73</v>
      </c>
      <c r="D34" s="73"/>
      <c r="E34" s="67">
        <v>1724</v>
      </c>
      <c r="F34" s="5">
        <v>6.5</v>
      </c>
      <c r="G34" s="62">
        <f t="shared" si="2"/>
        <v>1951.5</v>
      </c>
      <c r="H34" s="62">
        <f t="shared" si="2"/>
        <v>1984</v>
      </c>
      <c r="I34" s="63">
        <f t="shared" si="2"/>
        <v>1971</v>
      </c>
      <c r="J34" s="63">
        <f t="shared" si="2"/>
        <v>1984</v>
      </c>
      <c r="K34" s="63">
        <f t="shared" si="2"/>
        <v>2179</v>
      </c>
      <c r="L34" s="63">
        <f t="shared" si="2"/>
        <v>2244</v>
      </c>
      <c r="M34" s="63">
        <f t="shared" si="2"/>
        <v>2439</v>
      </c>
      <c r="N34" s="75" cm="1">
        <f t="array" ref="N34">_xlfn.IFS($G$6=TRUE,G34*B34,$H$6=TRUE,H34*B34,$I$6=TRUE,I34*B34,$J$6=TRUE,J34*B34,$K$6=TRUE,K34*B34,$L$6=TRUE,L34*B34,$M$6=TRUE,M34*B34)</f>
        <v>0</v>
      </c>
      <c r="O34" s="68"/>
      <c r="P34" s="66"/>
    </row>
    <row r="35" spans="2:16" s="18" customFormat="1" ht="27.75" customHeight="1" x14ac:dyDescent="0.3">
      <c r="B35" s="60">
        <v>0</v>
      </c>
      <c r="C35" s="61" t="s">
        <v>74</v>
      </c>
      <c r="D35" s="73"/>
      <c r="E35" s="67">
        <v>1836</v>
      </c>
      <c r="F35" s="5">
        <v>6.5</v>
      </c>
      <c r="G35" s="62">
        <f t="shared" si="2"/>
        <v>2063.5</v>
      </c>
      <c r="H35" s="62">
        <f t="shared" si="2"/>
        <v>2096</v>
      </c>
      <c r="I35" s="63">
        <f t="shared" si="2"/>
        <v>2083</v>
      </c>
      <c r="J35" s="63">
        <f t="shared" si="2"/>
        <v>2096</v>
      </c>
      <c r="K35" s="63">
        <f t="shared" si="2"/>
        <v>2291</v>
      </c>
      <c r="L35" s="63">
        <f t="shared" si="2"/>
        <v>2356</v>
      </c>
      <c r="M35" s="63">
        <f t="shared" si="2"/>
        <v>2551</v>
      </c>
      <c r="N35" s="75" cm="1">
        <f t="array" ref="N35">_xlfn.IFS($G$6=TRUE,G35*B35,$H$6=TRUE,H35*B35,$I$6=TRUE,I35*B35,$J$6=TRUE,J35*B35,$K$6=TRUE,K35*B35,$L$6=TRUE,L35*B35,$M$6=TRUE,M35*B35)</f>
        <v>0</v>
      </c>
      <c r="O35" s="68"/>
      <c r="P35" s="66"/>
    </row>
    <row r="36" spans="2:16" s="18" customFormat="1" ht="27.75" customHeight="1" x14ac:dyDescent="0.3">
      <c r="B36" s="60">
        <v>0</v>
      </c>
      <c r="C36" s="61" t="s">
        <v>74</v>
      </c>
      <c r="D36" s="73"/>
      <c r="E36" s="67">
        <v>1808</v>
      </c>
      <c r="F36" s="5">
        <v>6.5</v>
      </c>
      <c r="G36" s="62">
        <f t="shared" si="2"/>
        <v>2035.5</v>
      </c>
      <c r="H36" s="62">
        <f t="shared" si="2"/>
        <v>2068</v>
      </c>
      <c r="I36" s="63">
        <f t="shared" si="2"/>
        <v>2055</v>
      </c>
      <c r="J36" s="63">
        <f t="shared" si="2"/>
        <v>2068</v>
      </c>
      <c r="K36" s="63">
        <f t="shared" si="2"/>
        <v>2263</v>
      </c>
      <c r="L36" s="63">
        <f t="shared" si="2"/>
        <v>2328</v>
      </c>
      <c r="M36" s="63">
        <f t="shared" si="2"/>
        <v>2523</v>
      </c>
      <c r="N36" s="75" cm="1">
        <f t="array" ref="N36">_xlfn.IFS($G$6=TRUE,G36*B36,$H$6=TRUE,H36*B36,$I$6=TRUE,I36*B36,$J$6=TRUE,J36*B36,$K$6=TRUE,K36*B36,$L$6=TRUE,L36*B36,$M$6=TRUE,M36*B36)</f>
        <v>0</v>
      </c>
      <c r="O36" s="68"/>
      <c r="P36" s="66"/>
    </row>
    <row r="37" spans="2:16" s="18" customFormat="1" ht="27.75" customHeight="1" x14ac:dyDescent="0.3">
      <c r="B37" s="60">
        <v>0</v>
      </c>
      <c r="C37" s="61" t="s">
        <v>75</v>
      </c>
      <c r="D37" s="73"/>
      <c r="E37" s="67">
        <v>1112</v>
      </c>
      <c r="F37" s="5">
        <v>6</v>
      </c>
      <c r="G37" s="62">
        <f t="shared" si="2"/>
        <v>1322</v>
      </c>
      <c r="H37" s="62">
        <f t="shared" si="2"/>
        <v>1352</v>
      </c>
      <c r="I37" s="63">
        <f t="shared" si="2"/>
        <v>1340</v>
      </c>
      <c r="J37" s="63">
        <f t="shared" si="2"/>
        <v>1352</v>
      </c>
      <c r="K37" s="63">
        <f t="shared" si="2"/>
        <v>1532</v>
      </c>
      <c r="L37" s="63">
        <f t="shared" si="2"/>
        <v>1592</v>
      </c>
      <c r="M37" s="63">
        <f t="shared" si="2"/>
        <v>1772</v>
      </c>
      <c r="N37" s="75" cm="1">
        <f t="array" ref="N37">_xlfn.IFS($G$6=TRUE,G37*B37,$H$6=TRUE,H37*B37,$I$6=TRUE,I37*B37,$J$6=TRUE,J37*B37,$K$6=TRUE,K37*B37,$L$6=TRUE,L37*B37,$M$6=TRUE,M37*B37)</f>
        <v>0</v>
      </c>
      <c r="O37" s="68"/>
      <c r="P37" s="66"/>
    </row>
    <row r="38" spans="2:16" s="3" customFormat="1" ht="24.75" customHeight="1" x14ac:dyDescent="0.3">
      <c r="B38" s="60">
        <v>0</v>
      </c>
      <c r="C38" s="61" t="s">
        <v>85</v>
      </c>
      <c r="D38" s="74"/>
      <c r="E38" s="67">
        <v>1933.3333333333333</v>
      </c>
      <c r="F38" s="5">
        <v>6.5</v>
      </c>
      <c r="G38" s="62">
        <f t="shared" si="2"/>
        <v>2160.833333333333</v>
      </c>
      <c r="H38" s="62">
        <f t="shared" si="2"/>
        <v>2193.333333333333</v>
      </c>
      <c r="I38" s="63">
        <f t="shared" si="2"/>
        <v>2180.333333333333</v>
      </c>
      <c r="J38" s="63">
        <f t="shared" si="2"/>
        <v>2193.333333333333</v>
      </c>
      <c r="K38" s="63">
        <f t="shared" si="2"/>
        <v>2388.333333333333</v>
      </c>
      <c r="L38" s="63">
        <f t="shared" si="2"/>
        <v>2453.333333333333</v>
      </c>
      <c r="M38" s="63">
        <f t="shared" si="2"/>
        <v>2648.333333333333</v>
      </c>
      <c r="N38" s="75" cm="1">
        <f t="array" ref="N38">_xlfn.IFS($G$6=TRUE,G38*B38,$H$6=TRUE,H38*B38,$I$6=TRUE,I38*B38,$J$6=TRUE,J38*B38,$K$6=TRUE,K38*B38,$L$6=TRUE,L38*B38,$M$6=TRUE,M38*B38)</f>
        <v>0</v>
      </c>
      <c r="O38" s="68"/>
      <c r="P38" s="27"/>
    </row>
    <row r="39" spans="2:16" s="18" customFormat="1" ht="27.75" customHeight="1" x14ac:dyDescent="0.3">
      <c r="B39" s="7"/>
      <c r="C39" s="8" t="s">
        <v>81</v>
      </c>
      <c r="D39" s="9"/>
      <c r="E39" s="9"/>
      <c r="F39" s="10"/>
      <c r="G39" s="11"/>
      <c r="H39" s="12"/>
      <c r="I39" s="12"/>
      <c r="J39" s="12"/>
      <c r="K39" s="12"/>
      <c r="L39" s="12"/>
      <c r="M39" s="12"/>
      <c r="N39" s="12"/>
      <c r="O39" s="12"/>
      <c r="P39" s="66"/>
    </row>
    <row r="40" spans="2:16" s="18" customFormat="1" ht="27.75" customHeight="1" x14ac:dyDescent="0.3">
      <c r="B40" s="60">
        <v>0</v>
      </c>
      <c r="C40" s="61" t="s">
        <v>76</v>
      </c>
      <c r="D40" s="72"/>
      <c r="E40" s="62">
        <v>982.66666666666663</v>
      </c>
      <c r="F40" s="5">
        <v>6</v>
      </c>
      <c r="G40" s="62">
        <f t="shared" si="2"/>
        <v>1192.6666666666665</v>
      </c>
      <c r="H40" s="62">
        <f t="shared" si="2"/>
        <v>1222.6666666666665</v>
      </c>
      <c r="I40" s="63">
        <f t="shared" si="2"/>
        <v>1210.6666666666665</v>
      </c>
      <c r="J40" s="63">
        <f t="shared" si="2"/>
        <v>1222.6666666666665</v>
      </c>
      <c r="K40" s="63">
        <f t="shared" si="2"/>
        <v>1402.6666666666665</v>
      </c>
      <c r="L40" s="63">
        <f t="shared" si="2"/>
        <v>1462.6666666666665</v>
      </c>
      <c r="M40" s="63">
        <f t="shared" si="2"/>
        <v>1642.6666666666665</v>
      </c>
      <c r="N40" s="75" cm="1">
        <f t="array" ref="N40">_xlfn.IFS($G$6=TRUE,G40*B40,$H$6=TRUE,H40*B40,$I$6=TRUE,I40*B40,$J$6=TRUE,J40*B40,$K$6=TRUE,K40*B40,$L$6=TRUE,L40*B40,$M$6=TRUE,M40*B40)</f>
        <v>0</v>
      </c>
      <c r="O40" s="65">
        <f>IF(B29&gt;0,N40-(E40*$O$7*B29),N40)</f>
        <v>0</v>
      </c>
      <c r="P40" s="66"/>
    </row>
    <row r="41" spans="2:16" s="18" customFormat="1" ht="27.75" customHeight="1" x14ac:dyDescent="0.3">
      <c r="B41" s="60">
        <v>0</v>
      </c>
      <c r="C41" s="61" t="s">
        <v>84</v>
      </c>
      <c r="D41" s="73"/>
      <c r="E41" s="62">
        <v>1066.6666666666667</v>
      </c>
      <c r="F41" s="5">
        <v>6</v>
      </c>
      <c r="G41" s="62">
        <f t="shared" si="2"/>
        <v>1276.6666666666667</v>
      </c>
      <c r="H41" s="62">
        <f t="shared" si="2"/>
        <v>1306.6666666666667</v>
      </c>
      <c r="I41" s="63">
        <f t="shared" si="2"/>
        <v>1294.6666666666667</v>
      </c>
      <c r="J41" s="63">
        <f t="shared" si="2"/>
        <v>1306.6666666666667</v>
      </c>
      <c r="K41" s="63">
        <f t="shared" si="2"/>
        <v>1486.6666666666667</v>
      </c>
      <c r="L41" s="63">
        <f t="shared" si="2"/>
        <v>1546.6666666666667</v>
      </c>
      <c r="M41" s="63">
        <f t="shared" si="2"/>
        <v>1726.6666666666667</v>
      </c>
      <c r="N41" s="75" cm="1">
        <f t="array" ref="N41">_xlfn.IFS($G$6=TRUE,G41*B41,$H$6=TRUE,H41*B41,$I$6=TRUE,I41*B41,$J$6=TRUE,J41*B41,$K$6=TRUE,K41*B41,$L$6=TRUE,L41*B41,$M$6=TRUE,M41*B41)</f>
        <v>0</v>
      </c>
      <c r="O41" s="65">
        <f>IF(B29&gt;0,N41-(E41*$O$7*B29),N41)</f>
        <v>0</v>
      </c>
      <c r="P41" s="66"/>
    </row>
    <row r="42" spans="2:16" s="18" customFormat="1" ht="27.75" customHeight="1" x14ac:dyDescent="0.3">
      <c r="B42" s="60">
        <v>0</v>
      </c>
      <c r="C42" s="61" t="s">
        <v>82</v>
      </c>
      <c r="D42" s="73"/>
      <c r="E42" s="62">
        <v>1332</v>
      </c>
      <c r="F42" s="5">
        <v>6</v>
      </c>
      <c r="G42" s="62">
        <f t="shared" si="2"/>
        <v>1542</v>
      </c>
      <c r="H42" s="62">
        <f t="shared" si="2"/>
        <v>1572</v>
      </c>
      <c r="I42" s="63">
        <f t="shared" si="2"/>
        <v>1560</v>
      </c>
      <c r="J42" s="63">
        <f t="shared" si="2"/>
        <v>1572</v>
      </c>
      <c r="K42" s="63">
        <f t="shared" si="2"/>
        <v>1752</v>
      </c>
      <c r="L42" s="63">
        <f t="shared" si="2"/>
        <v>1812</v>
      </c>
      <c r="M42" s="63">
        <f t="shared" si="2"/>
        <v>1992</v>
      </c>
      <c r="N42" s="75" cm="1">
        <f t="array" ref="N42">_xlfn.IFS($G$6=TRUE,G42*B42,$H$6=TRUE,H42*B42,$I$6=TRUE,I42*B42,$J$6=TRUE,J42*B42,$K$6=TRUE,K42*B42,$L$6=TRUE,L42*B42,$M$6=TRUE,M42*B42)</f>
        <v>0</v>
      </c>
      <c r="O42" s="65">
        <f>IF(B29&gt;0,N42-(E42*$O$7*B29),N42)</f>
        <v>0</v>
      </c>
      <c r="P42" s="66"/>
    </row>
    <row r="43" spans="2:16" s="18" customFormat="1" ht="27.75" customHeight="1" x14ac:dyDescent="0.3">
      <c r="B43" s="60">
        <v>0</v>
      </c>
      <c r="C43" s="61" t="s">
        <v>73</v>
      </c>
      <c r="D43" s="73"/>
      <c r="E43" s="67">
        <v>1704</v>
      </c>
      <c r="F43" s="5">
        <v>6</v>
      </c>
      <c r="G43" s="62">
        <f t="shared" si="2"/>
        <v>1914</v>
      </c>
      <c r="H43" s="62">
        <f t="shared" si="2"/>
        <v>1944</v>
      </c>
      <c r="I43" s="63">
        <f t="shared" si="2"/>
        <v>1932</v>
      </c>
      <c r="J43" s="63">
        <f t="shared" si="2"/>
        <v>1944</v>
      </c>
      <c r="K43" s="63">
        <f t="shared" si="2"/>
        <v>2124</v>
      </c>
      <c r="L43" s="63">
        <f t="shared" si="2"/>
        <v>2184</v>
      </c>
      <c r="M43" s="63">
        <f t="shared" si="2"/>
        <v>2364</v>
      </c>
      <c r="N43" s="75" cm="1">
        <f t="array" ref="N43">_xlfn.IFS($G$6=TRUE,G43*B43,$H$6=TRUE,H43*B43,$I$6=TRUE,I43*B43,$J$6=TRUE,J43*B43,$K$6=TRUE,K43*B43,$L$6=TRUE,L43*B43,$M$6=TRUE,M43*B43)</f>
        <v>0</v>
      </c>
      <c r="O43" s="68"/>
      <c r="P43" s="66"/>
    </row>
    <row r="44" spans="2:16" s="18" customFormat="1" ht="27.75" customHeight="1" x14ac:dyDescent="0.3">
      <c r="B44" s="60">
        <v>0</v>
      </c>
      <c r="C44" s="61" t="s">
        <v>74</v>
      </c>
      <c r="D44" s="73"/>
      <c r="E44" s="67">
        <v>1785.3333333333333</v>
      </c>
      <c r="F44" s="5">
        <v>6</v>
      </c>
      <c r="G44" s="62">
        <f t="shared" si="2"/>
        <v>1995.3333333333333</v>
      </c>
      <c r="H44" s="62">
        <f t="shared" si="2"/>
        <v>2025.3333333333333</v>
      </c>
      <c r="I44" s="63">
        <f t="shared" si="2"/>
        <v>2013.3333333333333</v>
      </c>
      <c r="J44" s="63">
        <f t="shared" si="2"/>
        <v>2025.3333333333333</v>
      </c>
      <c r="K44" s="63">
        <f t="shared" si="2"/>
        <v>2205.333333333333</v>
      </c>
      <c r="L44" s="63">
        <f t="shared" si="2"/>
        <v>2265.333333333333</v>
      </c>
      <c r="M44" s="63">
        <f t="shared" si="2"/>
        <v>2445.333333333333</v>
      </c>
      <c r="N44" s="75" cm="1">
        <f t="array" ref="N44">_xlfn.IFS($G$6=TRUE,G44*B44,$H$6=TRUE,H44*B44,$I$6=TRUE,I44*B44,$J$6=TRUE,J44*B44,$K$6=TRUE,K44*B44,$L$6=TRUE,L44*B44,$M$6=TRUE,M44*B44)</f>
        <v>0</v>
      </c>
      <c r="O44" s="68"/>
      <c r="P44" s="66"/>
    </row>
    <row r="45" spans="2:16" s="18" customFormat="1" ht="27.75" customHeight="1" x14ac:dyDescent="0.3">
      <c r="B45" s="60">
        <v>0</v>
      </c>
      <c r="C45" s="61" t="s">
        <v>75</v>
      </c>
      <c r="D45" s="73"/>
      <c r="E45" s="67">
        <v>1089.3333333333333</v>
      </c>
      <c r="F45" s="5">
        <v>6</v>
      </c>
      <c r="G45" s="62">
        <f t="shared" si="2"/>
        <v>1299.3333333333333</v>
      </c>
      <c r="H45" s="62">
        <f t="shared" si="2"/>
        <v>1329.3333333333333</v>
      </c>
      <c r="I45" s="63">
        <f t="shared" si="2"/>
        <v>1317.3333333333333</v>
      </c>
      <c r="J45" s="63">
        <f t="shared" si="2"/>
        <v>1329.3333333333333</v>
      </c>
      <c r="K45" s="63">
        <f t="shared" si="2"/>
        <v>1509.3333333333333</v>
      </c>
      <c r="L45" s="63">
        <f t="shared" si="2"/>
        <v>1569.3333333333333</v>
      </c>
      <c r="M45" s="63">
        <f t="shared" si="2"/>
        <v>1749.3333333333333</v>
      </c>
      <c r="N45" s="75" cm="1">
        <f t="array" ref="N45">_xlfn.IFS($G$6=TRUE,G45*B45,$H$6=TRUE,H45*B45,$I$6=TRUE,I45*B45,$J$6=TRUE,J45*B45,$K$6=TRUE,K45*B45,$L$6=TRUE,L45*B45,$M$6=TRUE,M45*B45)</f>
        <v>0</v>
      </c>
      <c r="O45" s="68"/>
      <c r="P45" s="66"/>
    </row>
    <row r="46" spans="2:16" s="3" customFormat="1" ht="24.75" customHeight="1" x14ac:dyDescent="0.3">
      <c r="B46" s="60">
        <v>0</v>
      </c>
      <c r="C46" s="61" t="s">
        <v>85</v>
      </c>
      <c r="D46" s="74"/>
      <c r="E46" s="67">
        <v>1912</v>
      </c>
      <c r="F46" s="5">
        <v>6</v>
      </c>
      <c r="G46" s="62">
        <f t="shared" si="2"/>
        <v>2122</v>
      </c>
      <c r="H46" s="62">
        <f t="shared" si="2"/>
        <v>2152</v>
      </c>
      <c r="I46" s="63">
        <f t="shared" si="2"/>
        <v>2140</v>
      </c>
      <c r="J46" s="63">
        <f t="shared" si="2"/>
        <v>2152</v>
      </c>
      <c r="K46" s="63">
        <f t="shared" si="2"/>
        <v>2332</v>
      </c>
      <c r="L46" s="63">
        <f t="shared" si="2"/>
        <v>2392</v>
      </c>
      <c r="M46" s="63">
        <f t="shared" si="2"/>
        <v>2572</v>
      </c>
      <c r="N46" s="75" cm="1">
        <f t="array" ref="N46">_xlfn.IFS($G$6=TRUE,G46*B46,$H$6=TRUE,H46*B46,$I$6=TRUE,I46*B46,$J$6=TRUE,J46*B46,$K$6=TRUE,K46*B46,$L$6=TRUE,L46*B46,$M$6=TRUE,M46*B46)</f>
        <v>0</v>
      </c>
      <c r="O46" s="68"/>
      <c r="P46" s="27"/>
    </row>
    <row r="47" spans="2:16" s="18" customFormat="1" ht="27.75" customHeight="1" x14ac:dyDescent="0.3">
      <c r="B47" s="7"/>
      <c r="C47" s="8" t="s">
        <v>86</v>
      </c>
      <c r="D47" s="9"/>
      <c r="E47" s="9"/>
      <c r="F47" s="10"/>
      <c r="G47" s="11"/>
      <c r="H47" s="12"/>
      <c r="I47" s="12"/>
      <c r="J47" s="12"/>
      <c r="K47" s="12"/>
      <c r="L47" s="12"/>
      <c r="M47" s="12"/>
      <c r="N47" s="12"/>
      <c r="O47" s="12"/>
      <c r="P47" s="66"/>
    </row>
    <row r="48" spans="2:16" s="18" customFormat="1" ht="27.75" customHeight="1" x14ac:dyDescent="0.3">
      <c r="B48" s="60">
        <v>0</v>
      </c>
      <c r="C48" s="61" t="s">
        <v>76</v>
      </c>
      <c r="D48" s="72"/>
      <c r="E48" s="62">
        <v>1025.3333333333333</v>
      </c>
      <c r="F48" s="5">
        <v>6</v>
      </c>
      <c r="G48" s="62">
        <f t="shared" si="2"/>
        <v>1235.3333333333333</v>
      </c>
      <c r="H48" s="62">
        <f t="shared" si="2"/>
        <v>1265.3333333333333</v>
      </c>
      <c r="I48" s="63">
        <f t="shared" si="2"/>
        <v>1253.3333333333333</v>
      </c>
      <c r="J48" s="63">
        <f t="shared" si="2"/>
        <v>1265.3333333333333</v>
      </c>
      <c r="K48" s="63">
        <f t="shared" si="2"/>
        <v>1445.3333333333333</v>
      </c>
      <c r="L48" s="63">
        <f t="shared" si="2"/>
        <v>1505.3333333333333</v>
      </c>
      <c r="M48" s="63">
        <f t="shared" si="2"/>
        <v>1685.3333333333333</v>
      </c>
      <c r="N48" s="75" cm="1">
        <f t="array" ref="N48">_xlfn.IFS($G$6=TRUE,G48*B48,$H$6=TRUE,H48*B48,$I$6=TRUE,I48*B48,$J$6=TRUE,J48*B48,$K$6=TRUE,K48*B48,$L$6=TRUE,L48*B48,$M$6=TRUE,M48*B48)</f>
        <v>0</v>
      </c>
      <c r="O48" s="65">
        <f>IF(B29&gt;0,N48-(E48*$O$7*B29),N48)</f>
        <v>0</v>
      </c>
      <c r="P48" s="66"/>
    </row>
    <row r="49" spans="2:16" s="18" customFormat="1" ht="27.75" customHeight="1" x14ac:dyDescent="0.3">
      <c r="B49" s="60">
        <v>0</v>
      </c>
      <c r="C49" s="61" t="s">
        <v>84</v>
      </c>
      <c r="D49" s="73"/>
      <c r="E49" s="62">
        <v>1109.3333333333333</v>
      </c>
      <c r="F49" s="5">
        <v>6</v>
      </c>
      <c r="G49" s="62">
        <f t="shared" si="2"/>
        <v>1319.3333333333333</v>
      </c>
      <c r="H49" s="62">
        <f t="shared" si="2"/>
        <v>1349.3333333333333</v>
      </c>
      <c r="I49" s="63">
        <f t="shared" si="2"/>
        <v>1337.3333333333333</v>
      </c>
      <c r="J49" s="63">
        <f t="shared" si="2"/>
        <v>1349.3333333333333</v>
      </c>
      <c r="K49" s="63">
        <f t="shared" si="2"/>
        <v>1529.3333333333333</v>
      </c>
      <c r="L49" s="63">
        <f t="shared" si="2"/>
        <v>1589.3333333333333</v>
      </c>
      <c r="M49" s="63">
        <f t="shared" si="2"/>
        <v>1769.3333333333333</v>
      </c>
      <c r="N49" s="75" cm="1">
        <f t="array" ref="N49">_xlfn.IFS($G$6=TRUE,G49*B49,$H$6=TRUE,H49*B49,$I$6=TRUE,I49*B49,$J$6=TRUE,J49*B49,$K$6=TRUE,K49*B49,$L$6=TRUE,L49*B49,$M$6=TRUE,M49*B49)</f>
        <v>0</v>
      </c>
      <c r="O49" s="65">
        <f>IF(B29&gt;0,N49-(E49*$O$7*B29),N49)</f>
        <v>0</v>
      </c>
      <c r="P49" s="66"/>
    </row>
    <row r="50" spans="2:16" s="18" customFormat="1" ht="27.75" customHeight="1" x14ac:dyDescent="0.3">
      <c r="B50" s="60">
        <v>0</v>
      </c>
      <c r="C50" s="61" t="s">
        <v>82</v>
      </c>
      <c r="D50" s="73"/>
      <c r="E50" s="62">
        <v>1376</v>
      </c>
      <c r="F50" s="5">
        <v>6</v>
      </c>
      <c r="G50" s="62">
        <f t="shared" si="2"/>
        <v>1586</v>
      </c>
      <c r="H50" s="62">
        <f t="shared" si="2"/>
        <v>1616</v>
      </c>
      <c r="I50" s="63">
        <f t="shared" si="2"/>
        <v>1604</v>
      </c>
      <c r="J50" s="63">
        <f t="shared" si="2"/>
        <v>1616</v>
      </c>
      <c r="K50" s="63">
        <f t="shared" si="2"/>
        <v>1796</v>
      </c>
      <c r="L50" s="63">
        <f t="shared" si="2"/>
        <v>1856</v>
      </c>
      <c r="M50" s="63">
        <f t="shared" si="2"/>
        <v>2036</v>
      </c>
      <c r="N50" s="75" cm="1">
        <f t="array" ref="N50">_xlfn.IFS($G$6=TRUE,G50*B50,$H$6=TRUE,H50*B50,$I$6=TRUE,I50*B50,$J$6=TRUE,J50*B50,$K$6=TRUE,K50*B50,$L$6=TRUE,L50*B50,$M$6=TRUE,M50*B50)</f>
        <v>0</v>
      </c>
      <c r="O50" s="65">
        <f>IF(B29&gt;0,N50-(E50*$O$7*B29),N50)</f>
        <v>0</v>
      </c>
      <c r="P50" s="66"/>
    </row>
    <row r="51" spans="2:16" s="18" customFormat="1" ht="27.75" customHeight="1" x14ac:dyDescent="0.3">
      <c r="B51" s="60">
        <v>0</v>
      </c>
      <c r="C51" s="61" t="s">
        <v>73</v>
      </c>
      <c r="D51" s="73"/>
      <c r="E51" s="67">
        <v>1745.3333333333333</v>
      </c>
      <c r="F51" s="5">
        <v>6</v>
      </c>
      <c r="G51" s="62">
        <f t="shared" si="2"/>
        <v>1955.3333333333333</v>
      </c>
      <c r="H51" s="62">
        <f t="shared" si="2"/>
        <v>1985.3333333333333</v>
      </c>
      <c r="I51" s="63">
        <f t="shared" si="2"/>
        <v>1973.3333333333333</v>
      </c>
      <c r="J51" s="63">
        <f t="shared" si="2"/>
        <v>1985.3333333333333</v>
      </c>
      <c r="K51" s="63">
        <f t="shared" si="2"/>
        <v>2165.333333333333</v>
      </c>
      <c r="L51" s="63">
        <f t="shared" si="2"/>
        <v>2225.333333333333</v>
      </c>
      <c r="M51" s="63">
        <f t="shared" si="2"/>
        <v>2405.333333333333</v>
      </c>
      <c r="N51" s="75" cm="1">
        <f t="array" ref="N51">_xlfn.IFS($G$6=TRUE,G51*B51,$H$6=TRUE,H51*B51,$I$6=TRUE,I51*B51,$J$6=TRUE,J51*B51,$K$6=TRUE,K51*B51,$L$6=TRUE,L51*B51,$M$6=TRUE,M51*B51)</f>
        <v>0</v>
      </c>
      <c r="O51" s="68"/>
      <c r="P51" s="66"/>
    </row>
    <row r="52" spans="2:16" s="18" customFormat="1" ht="27.75" customHeight="1" x14ac:dyDescent="0.3">
      <c r="B52" s="60">
        <v>0</v>
      </c>
      <c r="C52" s="61" t="s">
        <v>74</v>
      </c>
      <c r="D52" s="73"/>
      <c r="E52" s="67">
        <v>1372.75</v>
      </c>
      <c r="F52" s="5">
        <v>6</v>
      </c>
      <c r="G52" s="62">
        <f t="shared" si="2"/>
        <v>1582.75</v>
      </c>
      <c r="H52" s="62">
        <f t="shared" si="2"/>
        <v>1612.75</v>
      </c>
      <c r="I52" s="63">
        <f t="shared" si="2"/>
        <v>1600.75</v>
      </c>
      <c r="J52" s="63">
        <f t="shared" si="2"/>
        <v>1612.75</v>
      </c>
      <c r="K52" s="63">
        <f t="shared" si="2"/>
        <v>1792.75</v>
      </c>
      <c r="L52" s="63">
        <f t="shared" si="2"/>
        <v>1852.75</v>
      </c>
      <c r="M52" s="63">
        <f t="shared" si="2"/>
        <v>2032.75</v>
      </c>
      <c r="N52" s="75" cm="1">
        <f t="array" ref="N52">_xlfn.IFS($G$6=TRUE,G52*B52,$H$6=TRUE,H52*B52,$I$6=TRUE,I52*B52,$J$6=TRUE,J52*B52,$K$6=TRUE,K52*B52,$L$6=TRUE,L52*B52,$M$6=TRUE,M52*B52)</f>
        <v>0</v>
      </c>
      <c r="O52" s="68"/>
      <c r="P52" s="66"/>
    </row>
    <row r="53" spans="2:16" s="18" customFormat="1" ht="27.75" customHeight="1" x14ac:dyDescent="0.3">
      <c r="B53" s="60">
        <v>0</v>
      </c>
      <c r="C53" s="61" t="s">
        <v>75</v>
      </c>
      <c r="D53" s="73"/>
      <c r="E53" s="67">
        <v>1133.3333333333333</v>
      </c>
      <c r="F53" s="5">
        <v>6</v>
      </c>
      <c r="G53" s="62">
        <f t="shared" si="2"/>
        <v>1343.3333333333333</v>
      </c>
      <c r="H53" s="62">
        <f t="shared" si="2"/>
        <v>1373.3333333333333</v>
      </c>
      <c r="I53" s="63">
        <f t="shared" si="2"/>
        <v>1361.3333333333333</v>
      </c>
      <c r="J53" s="63">
        <f t="shared" si="2"/>
        <v>1373.3333333333333</v>
      </c>
      <c r="K53" s="63">
        <f t="shared" si="2"/>
        <v>1553.3333333333333</v>
      </c>
      <c r="L53" s="63">
        <f t="shared" si="2"/>
        <v>1613.3333333333333</v>
      </c>
      <c r="M53" s="63">
        <f t="shared" si="2"/>
        <v>1793.3333333333333</v>
      </c>
      <c r="N53" s="75" cm="1">
        <f t="array" ref="N53">_xlfn.IFS($G$6=TRUE,G53*B53,$H$6=TRUE,H53*B53,$I$6=TRUE,I53*B53,$J$6=TRUE,J53*B53,$K$6=TRUE,K53*B53,$L$6=TRUE,L53*B53,$M$6=TRUE,M53*B53)</f>
        <v>0</v>
      </c>
      <c r="O53" s="68"/>
      <c r="P53" s="66"/>
    </row>
    <row r="54" spans="2:16" s="3" customFormat="1" ht="24.75" customHeight="1" x14ac:dyDescent="0.3">
      <c r="B54" s="60">
        <v>0</v>
      </c>
      <c r="C54" s="61" t="s">
        <v>85</v>
      </c>
      <c r="D54" s="74"/>
      <c r="E54" s="67">
        <v>1954.6666666666667</v>
      </c>
      <c r="F54" s="5">
        <v>6</v>
      </c>
      <c r="G54" s="62">
        <f t="shared" si="2"/>
        <v>2164.666666666667</v>
      </c>
      <c r="H54" s="62">
        <f t="shared" si="2"/>
        <v>2194.666666666667</v>
      </c>
      <c r="I54" s="63">
        <f t="shared" si="2"/>
        <v>2182.666666666667</v>
      </c>
      <c r="J54" s="63">
        <f t="shared" si="2"/>
        <v>2194.666666666667</v>
      </c>
      <c r="K54" s="63">
        <f t="shared" si="2"/>
        <v>2374.666666666667</v>
      </c>
      <c r="L54" s="63">
        <f t="shared" si="2"/>
        <v>2434.666666666667</v>
      </c>
      <c r="M54" s="63">
        <f t="shared" si="2"/>
        <v>2614.666666666667</v>
      </c>
      <c r="N54" s="75" cm="1">
        <f t="array" ref="N54">_xlfn.IFS($G$6=TRUE,G54*B54,$H$6=TRUE,H54*B54,$I$6=TRUE,I54*B54,$J$6=TRUE,J54*B54,$K$6=TRUE,K54*B54,$L$6=TRUE,L54*B54,$M$6=TRUE,M54*B54)</f>
        <v>0</v>
      </c>
      <c r="O54" s="68"/>
      <c r="P54" s="27"/>
    </row>
    <row r="55" spans="2:16" s="18" customFormat="1" ht="27.75" customHeight="1" x14ac:dyDescent="0.3">
      <c r="B55" s="7"/>
      <c r="C55" s="8" t="s">
        <v>89</v>
      </c>
      <c r="D55" s="9"/>
      <c r="E55" s="9"/>
      <c r="F55" s="10"/>
      <c r="G55" s="11"/>
      <c r="H55" s="12"/>
      <c r="I55" s="12"/>
      <c r="J55" s="12"/>
      <c r="K55" s="12"/>
      <c r="L55" s="12"/>
      <c r="M55" s="12"/>
      <c r="N55" s="12"/>
      <c r="O55" s="12"/>
      <c r="P55" s="66"/>
    </row>
    <row r="56" spans="2:16" s="18" customFormat="1" ht="27.75" customHeight="1" x14ac:dyDescent="0.3">
      <c r="B56" s="60">
        <v>0</v>
      </c>
      <c r="C56" s="61" t="s">
        <v>76</v>
      </c>
      <c r="D56" s="72"/>
      <c r="E56" s="62">
        <v>1026.6666666666667</v>
      </c>
      <c r="F56" s="5">
        <v>6</v>
      </c>
      <c r="G56" s="62">
        <f t="shared" si="2"/>
        <v>1236.6666666666667</v>
      </c>
      <c r="H56" s="62">
        <f t="shared" si="2"/>
        <v>1266.6666666666667</v>
      </c>
      <c r="I56" s="63">
        <f t="shared" si="2"/>
        <v>1254.6666666666667</v>
      </c>
      <c r="J56" s="63">
        <f t="shared" si="2"/>
        <v>1266.6666666666667</v>
      </c>
      <c r="K56" s="63">
        <f t="shared" si="2"/>
        <v>1446.6666666666667</v>
      </c>
      <c r="L56" s="63">
        <f t="shared" si="2"/>
        <v>1506.6666666666667</v>
      </c>
      <c r="M56" s="63">
        <f t="shared" si="2"/>
        <v>1686.6666666666667</v>
      </c>
      <c r="N56" s="75" cm="1">
        <f t="array" ref="N56">_xlfn.IFS($G$6=TRUE,G56*B56,$H$6=TRUE,H56*B56,$I$6=TRUE,I56*B56,$J$6=TRUE,J56*B56,$K$6=TRUE,K56*B56,$L$6=TRUE,L56*B56,$M$6=TRUE,M56*B56)</f>
        <v>0</v>
      </c>
      <c r="O56" s="65">
        <f>IF(B29&gt;0,N56-(E56*$O$7*B29),N56)</f>
        <v>0</v>
      </c>
      <c r="P56" s="66"/>
    </row>
    <row r="57" spans="2:16" s="18" customFormat="1" ht="27.75" customHeight="1" x14ac:dyDescent="0.3">
      <c r="B57" s="60">
        <v>0</v>
      </c>
      <c r="C57" s="61" t="s">
        <v>84</v>
      </c>
      <c r="D57" s="73"/>
      <c r="E57" s="62">
        <v>1109.3333333333333</v>
      </c>
      <c r="F57" s="5">
        <v>6</v>
      </c>
      <c r="G57" s="62">
        <f t="shared" si="2"/>
        <v>1319.3333333333333</v>
      </c>
      <c r="H57" s="62">
        <f t="shared" si="2"/>
        <v>1349.3333333333333</v>
      </c>
      <c r="I57" s="63">
        <f t="shared" si="2"/>
        <v>1337.3333333333333</v>
      </c>
      <c r="J57" s="63">
        <f t="shared" si="2"/>
        <v>1349.3333333333333</v>
      </c>
      <c r="K57" s="63">
        <f t="shared" si="2"/>
        <v>1529.3333333333333</v>
      </c>
      <c r="L57" s="63">
        <f t="shared" si="2"/>
        <v>1589.3333333333333</v>
      </c>
      <c r="M57" s="63">
        <f t="shared" si="2"/>
        <v>1769.3333333333333</v>
      </c>
      <c r="N57" s="75" cm="1">
        <f t="array" ref="N57">_xlfn.IFS($G$6=TRUE,G57*B57,$H$6=TRUE,H57*B57,$I$6=TRUE,I57*B57,$J$6=TRUE,J57*B57,$K$6=TRUE,K57*B57,$L$6=TRUE,L57*B57,$M$6=TRUE,M57*B57)</f>
        <v>0</v>
      </c>
      <c r="O57" s="65">
        <f>IF(B29&gt;0,N57-(E57*$O$7*B29),N57)</f>
        <v>0</v>
      </c>
      <c r="P57" s="66"/>
    </row>
    <row r="58" spans="2:16" s="18" customFormat="1" ht="27.75" customHeight="1" x14ac:dyDescent="0.3">
      <c r="B58" s="60">
        <v>0</v>
      </c>
      <c r="C58" s="61" t="s">
        <v>82</v>
      </c>
      <c r="D58" s="73"/>
      <c r="E58" s="62">
        <v>1376</v>
      </c>
      <c r="F58" s="5">
        <v>6</v>
      </c>
      <c r="G58" s="62">
        <f t="shared" si="2"/>
        <v>1586</v>
      </c>
      <c r="H58" s="62">
        <f t="shared" si="2"/>
        <v>1616</v>
      </c>
      <c r="I58" s="63">
        <f t="shared" si="2"/>
        <v>1604</v>
      </c>
      <c r="J58" s="63">
        <f t="shared" si="2"/>
        <v>1616</v>
      </c>
      <c r="K58" s="63">
        <f t="shared" si="2"/>
        <v>1796</v>
      </c>
      <c r="L58" s="63">
        <f t="shared" si="2"/>
        <v>1856</v>
      </c>
      <c r="M58" s="63">
        <f t="shared" si="2"/>
        <v>2036</v>
      </c>
      <c r="N58" s="75" cm="1">
        <f t="array" ref="N58">_xlfn.IFS($G$6=TRUE,G58*B58,$H$6=TRUE,H58*B58,$I$6=TRUE,I58*B58,$J$6=TRUE,J58*B58,$K$6=TRUE,K58*B58,$L$6=TRUE,L58*B58,$M$6=TRUE,M58*B58)</f>
        <v>0</v>
      </c>
      <c r="O58" s="65">
        <f>IF(B29&gt;0,N58-(E58*$O$7*B29),N58)</f>
        <v>0</v>
      </c>
      <c r="P58" s="66"/>
    </row>
    <row r="59" spans="2:16" s="18" customFormat="1" ht="27.75" customHeight="1" x14ac:dyDescent="0.3">
      <c r="B59" s="60">
        <v>0</v>
      </c>
      <c r="C59" s="61" t="s">
        <v>73</v>
      </c>
      <c r="D59" s="73"/>
      <c r="E59" s="67">
        <v>1724</v>
      </c>
      <c r="F59" s="5">
        <v>6.5</v>
      </c>
      <c r="G59" s="62">
        <f t="shared" si="2"/>
        <v>1951.5</v>
      </c>
      <c r="H59" s="62">
        <f t="shared" si="2"/>
        <v>1984</v>
      </c>
      <c r="I59" s="63">
        <f t="shared" si="2"/>
        <v>1971</v>
      </c>
      <c r="J59" s="63">
        <f t="shared" si="2"/>
        <v>1984</v>
      </c>
      <c r="K59" s="63">
        <f t="shared" si="2"/>
        <v>2179</v>
      </c>
      <c r="L59" s="63">
        <f t="shared" si="2"/>
        <v>2244</v>
      </c>
      <c r="M59" s="63">
        <f t="shared" si="2"/>
        <v>2439</v>
      </c>
      <c r="N59" s="75" cm="1">
        <f t="array" ref="N59">_xlfn.IFS($G$6=TRUE,G59*B59,$H$6=TRUE,H59*B59,$I$6=TRUE,I59*B59,$J$6=TRUE,J59*B59,$K$6=TRUE,K59*B59,$L$6=TRUE,L59*B59,$M$6=TRUE,M59*B59)</f>
        <v>0</v>
      </c>
      <c r="O59" s="68"/>
      <c r="P59" s="66"/>
    </row>
    <row r="60" spans="2:16" s="18" customFormat="1" ht="27.75" customHeight="1" x14ac:dyDescent="0.3">
      <c r="B60" s="60">
        <v>0</v>
      </c>
      <c r="C60" s="61" t="s">
        <v>74</v>
      </c>
      <c r="D60" s="73"/>
      <c r="E60" s="67">
        <v>1836</v>
      </c>
      <c r="F60" s="5">
        <v>7.5</v>
      </c>
      <c r="G60" s="62">
        <f t="shared" ref="G60:M62" si="3">$E60+($F60*G$7)</f>
        <v>2098.5</v>
      </c>
      <c r="H60" s="62">
        <f t="shared" si="3"/>
        <v>2136</v>
      </c>
      <c r="I60" s="63">
        <f t="shared" si="3"/>
        <v>2121</v>
      </c>
      <c r="J60" s="63">
        <f t="shared" si="3"/>
        <v>2136</v>
      </c>
      <c r="K60" s="63">
        <f t="shared" si="3"/>
        <v>2361</v>
      </c>
      <c r="L60" s="63">
        <f t="shared" si="3"/>
        <v>2436</v>
      </c>
      <c r="M60" s="63">
        <f t="shared" si="3"/>
        <v>2661</v>
      </c>
      <c r="N60" s="75" cm="1">
        <f t="array" ref="N60">_xlfn.IFS($G$6=TRUE,G60*B60,$H$6=TRUE,H60*B60,$I$6=TRUE,I60*B60,$J$6=TRUE,J60*B60,$K$6=TRUE,K60*B60,$L$6=TRUE,L60*B60,$M$6=TRUE,M60*B60)</f>
        <v>0</v>
      </c>
      <c r="O60" s="68"/>
      <c r="P60" s="66"/>
    </row>
    <row r="61" spans="2:16" s="18" customFormat="1" ht="27.75" customHeight="1" x14ac:dyDescent="0.3">
      <c r="B61" s="60">
        <v>0</v>
      </c>
      <c r="C61" s="61" t="s">
        <v>83</v>
      </c>
      <c r="D61" s="73"/>
      <c r="E61" s="67">
        <v>1808</v>
      </c>
      <c r="F61" s="5">
        <v>6.5</v>
      </c>
      <c r="G61" s="62">
        <f t="shared" si="3"/>
        <v>2035.5</v>
      </c>
      <c r="H61" s="62">
        <f t="shared" si="3"/>
        <v>2068</v>
      </c>
      <c r="I61" s="63">
        <f t="shared" si="3"/>
        <v>2055</v>
      </c>
      <c r="J61" s="63">
        <f t="shared" si="3"/>
        <v>2068</v>
      </c>
      <c r="K61" s="63">
        <f t="shared" si="3"/>
        <v>2263</v>
      </c>
      <c r="L61" s="63">
        <f t="shared" si="3"/>
        <v>2328</v>
      </c>
      <c r="M61" s="63">
        <f t="shared" si="3"/>
        <v>2523</v>
      </c>
      <c r="N61" s="75" cm="1">
        <f t="array" ref="N61">_xlfn.IFS($G$6=TRUE,G61*B61,$H$6=TRUE,H61*B61,$I$6=TRUE,I61*B61,$J$6=TRUE,J61*B61,$K$6=TRUE,K61*B61,$L$6=TRUE,L61*B61,$M$6=TRUE,M61*B61)</f>
        <v>0</v>
      </c>
      <c r="O61" s="68"/>
      <c r="P61" s="66"/>
    </row>
    <row r="62" spans="2:16" s="3" customFormat="1" ht="24.75" customHeight="1" x14ac:dyDescent="0.3">
      <c r="B62" s="60">
        <v>0</v>
      </c>
      <c r="C62" s="61" t="s">
        <v>85</v>
      </c>
      <c r="D62" s="74"/>
      <c r="E62" s="67">
        <v>1933.3333333333333</v>
      </c>
      <c r="F62" s="5">
        <v>6</v>
      </c>
      <c r="G62" s="62">
        <f t="shared" si="3"/>
        <v>2143.333333333333</v>
      </c>
      <c r="H62" s="62">
        <f t="shared" si="3"/>
        <v>2173.333333333333</v>
      </c>
      <c r="I62" s="63">
        <f t="shared" si="3"/>
        <v>2161.333333333333</v>
      </c>
      <c r="J62" s="63">
        <f t="shared" si="3"/>
        <v>2173.333333333333</v>
      </c>
      <c r="K62" s="63">
        <f t="shared" si="3"/>
        <v>2353.333333333333</v>
      </c>
      <c r="L62" s="63">
        <f t="shared" si="3"/>
        <v>2413.333333333333</v>
      </c>
      <c r="M62" s="63">
        <f t="shared" si="3"/>
        <v>2593.333333333333</v>
      </c>
      <c r="N62" s="75" cm="1">
        <f t="array" ref="N62">_xlfn.IFS($G$6=TRUE,G62*B62,$H$6=TRUE,H62*B62,$I$6=TRUE,I62*B62,$J$6=TRUE,J62*B62,$K$6=TRUE,K62*B62,$L$6=TRUE,L62*B62,$M$6=TRUE,M62*B62)</f>
        <v>0</v>
      </c>
      <c r="O62" s="68"/>
      <c r="P62" s="27"/>
    </row>
    <row r="63" spans="2:16" s="18" customFormat="1" ht="27.75" customHeight="1" x14ac:dyDescent="0.3">
      <c r="B63" s="7"/>
      <c r="C63" s="8" t="s">
        <v>87</v>
      </c>
      <c r="D63" s="9"/>
      <c r="E63" s="9"/>
      <c r="F63" s="10"/>
      <c r="G63" s="11"/>
      <c r="H63" s="12"/>
      <c r="I63" s="12"/>
      <c r="J63" s="12"/>
      <c r="K63" s="12"/>
      <c r="L63" s="12"/>
      <c r="M63" s="12"/>
      <c r="N63" s="12"/>
      <c r="O63" s="12"/>
      <c r="P63" s="66"/>
    </row>
    <row r="64" spans="2:16" s="18" customFormat="1" ht="27.75" customHeight="1" x14ac:dyDescent="0.3">
      <c r="B64" s="60">
        <v>1</v>
      </c>
      <c r="C64" s="61" t="s">
        <v>76</v>
      </c>
      <c r="D64" s="72"/>
      <c r="E64" s="62">
        <v>940</v>
      </c>
      <c r="F64" s="5">
        <v>5</v>
      </c>
      <c r="G64" s="62">
        <f t="shared" ref="G64:M68" si="4">$E64+($F64*G$7)</f>
        <v>1115</v>
      </c>
      <c r="H64" s="62">
        <f t="shared" si="4"/>
        <v>1140</v>
      </c>
      <c r="I64" s="63">
        <f t="shared" si="4"/>
        <v>1130</v>
      </c>
      <c r="J64" s="63">
        <f t="shared" si="4"/>
        <v>1140</v>
      </c>
      <c r="K64" s="63">
        <f t="shared" si="4"/>
        <v>1290</v>
      </c>
      <c r="L64" s="63">
        <f t="shared" si="4"/>
        <v>1340</v>
      </c>
      <c r="M64" s="63">
        <f t="shared" si="4"/>
        <v>1490</v>
      </c>
      <c r="N64" s="75" cm="1">
        <f t="array" ref="N64">_xlfn.IFS($G$6=TRUE,G64*B64,$H$6=TRUE,H64*B64,$I$6=TRUE,I64*B64,$J$6=TRUE,J64*B64,$K$6=TRUE,K64*B64,$L$6=TRUE,L64*B64,$M$6=TRUE,M64*B64)</f>
        <v>1115</v>
      </c>
      <c r="O64" s="65">
        <f>IF(B29&gt;0,N64-(E64*$O$7*B29),N64)</f>
        <v>1115</v>
      </c>
      <c r="P64" s="66"/>
    </row>
    <row r="65" spans="2:16" s="18" customFormat="1" ht="27.75" customHeight="1" x14ac:dyDescent="0.3">
      <c r="B65" s="60">
        <v>0</v>
      </c>
      <c r="C65" s="61" t="s">
        <v>82</v>
      </c>
      <c r="D65" s="73"/>
      <c r="E65" s="62">
        <v>1220</v>
      </c>
      <c r="F65" s="5">
        <v>6</v>
      </c>
      <c r="G65" s="62">
        <f t="shared" si="4"/>
        <v>1430</v>
      </c>
      <c r="H65" s="62">
        <f t="shared" si="4"/>
        <v>1460</v>
      </c>
      <c r="I65" s="63">
        <f t="shared" si="4"/>
        <v>1448</v>
      </c>
      <c r="J65" s="63">
        <f t="shared" si="4"/>
        <v>1460</v>
      </c>
      <c r="K65" s="63">
        <f t="shared" si="4"/>
        <v>1640</v>
      </c>
      <c r="L65" s="63">
        <f t="shared" si="4"/>
        <v>1700</v>
      </c>
      <c r="M65" s="63">
        <f t="shared" si="4"/>
        <v>1880</v>
      </c>
      <c r="N65" s="75" cm="1">
        <f t="array" ref="N65">_xlfn.IFS($G$6=TRUE,G65*B65,$H$6=TRUE,H65*B65,$I$6=TRUE,I65*B65,$J$6=TRUE,J65*B65,$K$6=TRUE,K65*B65,$L$6=TRUE,L65*B65,$M$6=TRUE,M65*B65)</f>
        <v>0</v>
      </c>
      <c r="O65" s="65">
        <f>IF(B29&gt;0,N65-(E65*$O$7*B29),N65)</f>
        <v>0</v>
      </c>
      <c r="P65" s="66"/>
    </row>
    <row r="66" spans="2:16" s="18" customFormat="1" ht="27.75" customHeight="1" x14ac:dyDescent="0.3">
      <c r="B66" s="60">
        <v>0</v>
      </c>
      <c r="C66" s="61" t="s">
        <v>73</v>
      </c>
      <c r="D66" s="73"/>
      <c r="E66" s="67">
        <v>1522.6666666666667</v>
      </c>
      <c r="F66" s="5">
        <v>5.5</v>
      </c>
      <c r="G66" s="62">
        <f t="shared" si="4"/>
        <v>1715.1666666666667</v>
      </c>
      <c r="H66" s="62">
        <f t="shared" si="4"/>
        <v>1742.6666666666667</v>
      </c>
      <c r="I66" s="63">
        <f t="shared" si="4"/>
        <v>1731.6666666666667</v>
      </c>
      <c r="J66" s="63">
        <f t="shared" si="4"/>
        <v>1742.6666666666667</v>
      </c>
      <c r="K66" s="63">
        <f t="shared" si="4"/>
        <v>1907.6666666666667</v>
      </c>
      <c r="L66" s="63">
        <f t="shared" si="4"/>
        <v>1962.6666666666667</v>
      </c>
      <c r="M66" s="63">
        <f t="shared" si="4"/>
        <v>2127.666666666667</v>
      </c>
      <c r="N66" s="75" cm="1">
        <f t="array" ref="N66">_xlfn.IFS($G$6=TRUE,G66*B66,$H$6=TRUE,H66*B66,$I$6=TRUE,I66*B66,$J$6=TRUE,J66*B66,$K$6=TRUE,K66*B66,$L$6=TRUE,L66*B66,$M$6=TRUE,M66*B66)</f>
        <v>0</v>
      </c>
      <c r="O66" s="68"/>
      <c r="P66" s="66"/>
    </row>
    <row r="67" spans="2:16" s="18" customFormat="1" ht="27.75" customHeight="1" x14ac:dyDescent="0.3">
      <c r="B67" s="60">
        <v>0</v>
      </c>
      <c r="C67" s="61" t="s">
        <v>75</v>
      </c>
      <c r="D67" s="73"/>
      <c r="E67" s="67">
        <v>1024</v>
      </c>
      <c r="F67" s="5">
        <v>5.5</v>
      </c>
      <c r="G67" s="62">
        <f t="shared" si="4"/>
        <v>1216.5</v>
      </c>
      <c r="H67" s="62">
        <f t="shared" si="4"/>
        <v>1244</v>
      </c>
      <c r="I67" s="63">
        <f t="shared" si="4"/>
        <v>1233</v>
      </c>
      <c r="J67" s="63">
        <f t="shared" si="4"/>
        <v>1244</v>
      </c>
      <c r="K67" s="63">
        <f t="shared" si="4"/>
        <v>1409</v>
      </c>
      <c r="L67" s="63">
        <f t="shared" si="4"/>
        <v>1464</v>
      </c>
      <c r="M67" s="63">
        <f t="shared" si="4"/>
        <v>1629</v>
      </c>
      <c r="N67" s="75" cm="1">
        <f t="array" ref="N67">_xlfn.IFS($G$6=TRUE,G67*B67,$H$6=TRUE,H67*B67,$I$6=TRUE,I67*B67,$J$6=TRUE,J67*B67,$K$6=TRUE,K67*B67,$L$6=TRUE,L67*B67,$M$6=TRUE,M67*B67)</f>
        <v>0</v>
      </c>
      <c r="O67" s="68"/>
      <c r="P67" s="66"/>
    </row>
    <row r="68" spans="2:16" ht="30" customHeight="1" x14ac:dyDescent="0.3">
      <c r="B68" s="60">
        <v>0</v>
      </c>
      <c r="C68" s="61" t="s">
        <v>85</v>
      </c>
      <c r="D68" s="74"/>
      <c r="E68" s="67">
        <v>1732</v>
      </c>
      <c r="F68" s="5">
        <v>5.5</v>
      </c>
      <c r="G68" s="62">
        <f t="shared" si="4"/>
        <v>1924.5</v>
      </c>
      <c r="H68" s="62">
        <f t="shared" si="4"/>
        <v>1952</v>
      </c>
      <c r="I68" s="63">
        <f t="shared" si="4"/>
        <v>1941</v>
      </c>
      <c r="J68" s="63">
        <f t="shared" si="4"/>
        <v>1952</v>
      </c>
      <c r="K68" s="63">
        <f t="shared" si="4"/>
        <v>2117</v>
      </c>
      <c r="L68" s="63">
        <f t="shared" si="4"/>
        <v>2172</v>
      </c>
      <c r="M68" s="63">
        <f t="shared" si="4"/>
        <v>2337</v>
      </c>
      <c r="N68" s="75" cm="1">
        <f t="array" ref="N68">_xlfn.IFS($G$6=TRUE,G68*B68,$H$6=TRUE,H68*B68,$I$6=TRUE,I68*B68,$J$6=TRUE,J68*B68,$K$6=TRUE,K68*B68,$L$6=TRUE,L68*B68,$M$6=TRUE,M68*B68)</f>
        <v>0</v>
      </c>
      <c r="O68" s="68"/>
    </row>
  </sheetData>
  <dataConsolidate/>
  <mergeCells count="3">
    <mergeCell ref="N6:N7"/>
    <mergeCell ref="C3:D3"/>
    <mergeCell ref="G3:M3"/>
  </mergeCells>
  <phoneticPr fontId="20" type="noConversion"/>
  <conditionalFormatting sqref="G6:M6">
    <cfRule type="cellIs" dxfId="0" priority="1" operator="equal">
      <formula>TRUE</formula>
    </cfRule>
  </conditionalFormatting>
  <dataValidations count="1">
    <dataValidation allowBlank="1" showInputMessage="1" showErrorMessage="1" prompt="Enter Company Name in this cell and slogan in cell below. Quotation title is in cell at right" sqref="M1" xr:uid="{7D18E0A0-A9BE-420C-A1BB-5714B9F1D038}"/>
  </dataValidations>
  <hyperlinks>
    <hyperlink ref="I5" r:id="rId1" display="Medketen" xr:uid="{F36D5DA8-7B74-4144-B389-BD3F722A36A5}"/>
  </hyperlinks>
  <printOptions horizontalCentered="1"/>
  <pageMargins left="0.23622047244094491" right="0.23622047244094491" top="0.23622047244094491" bottom="0.36" header="0.31496062992125984" footer="0.15"/>
  <pageSetup paperSize="9" scale="77" fitToHeight="0" orientation="landscape" r:id="rId2"/>
  <headerFooter>
    <oddFooter>&amp;LPrinted: &amp;D&amp;CPage &amp;P of &amp;N</oddFooter>
  </headerFooter>
  <rowBreaks count="4" manualBreakCount="4">
    <brk id="23" max="12" man="1"/>
    <brk id="38" max="12" man="1"/>
    <brk id="46" max="12" man="1"/>
    <brk id="62" max="12" man="1"/>
  </rowBreak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3C2F7-A860-48D1-B487-58E972A38024}">
  <sheetPr codeName="Sheet2">
    <tabColor theme="6"/>
    <pageSetUpPr fitToPage="1"/>
  </sheetPr>
  <dimension ref="B2:D45"/>
  <sheetViews>
    <sheetView workbookViewId="0">
      <selection activeCell="H13" sqref="H13"/>
    </sheetView>
  </sheetViews>
  <sheetFormatPr defaultRowHeight="14" x14ac:dyDescent="0.3"/>
  <cols>
    <col min="2" max="2" width="19.25" customWidth="1"/>
    <col min="3" max="3" width="34.25" customWidth="1"/>
    <col min="4" max="4" width="17.5" customWidth="1"/>
    <col min="6" max="6" width="15.25" customWidth="1"/>
    <col min="7" max="7" width="14.5" customWidth="1"/>
    <col min="8" max="8" width="14.08203125" customWidth="1"/>
  </cols>
  <sheetData>
    <row r="2" spans="2:4" ht="114.75" customHeight="1" x14ac:dyDescent="0.3">
      <c r="D2" s="24" t="s">
        <v>43</v>
      </c>
    </row>
    <row r="3" spans="2:4" x14ac:dyDescent="0.3">
      <c r="B3" s="23" t="s">
        <v>13</v>
      </c>
    </row>
    <row r="4" spans="2:4" x14ac:dyDescent="0.3">
      <c r="B4" s="23"/>
    </row>
    <row r="5" spans="2:4" x14ac:dyDescent="0.3">
      <c r="B5" s="23"/>
    </row>
    <row r="6" spans="2:4" x14ac:dyDescent="0.3">
      <c r="B6" s="23"/>
    </row>
    <row r="7" spans="2:4" x14ac:dyDescent="0.3">
      <c r="B7" s="23"/>
    </row>
    <row r="9" spans="2:4" x14ac:dyDescent="0.3">
      <c r="B9" s="40" t="s">
        <v>26</v>
      </c>
      <c r="C9" s="41" t="s">
        <v>64</v>
      </c>
      <c r="D9" s="42"/>
    </row>
    <row r="10" spans="2:4" ht="15.75" customHeight="1" x14ac:dyDescent="0.3">
      <c r="B10" s="43" t="s">
        <v>9</v>
      </c>
      <c r="C10" s="43" t="s">
        <v>10</v>
      </c>
      <c r="D10" s="43" t="s">
        <v>12</v>
      </c>
    </row>
    <row r="11" spans="2:4" ht="15.75" customHeight="1" x14ac:dyDescent="0.3">
      <c r="B11" s="44" t="s">
        <v>8</v>
      </c>
      <c r="C11" s="45" t="s">
        <v>11</v>
      </c>
      <c r="D11" s="46">
        <v>35</v>
      </c>
    </row>
    <row r="12" spans="2:4" ht="15.75" customHeight="1" x14ac:dyDescent="0.3">
      <c r="B12" s="44"/>
      <c r="C12" s="44"/>
      <c r="D12" s="46"/>
    </row>
    <row r="13" spans="2:4" ht="15.75" customHeight="1" x14ac:dyDescent="0.3">
      <c r="B13" s="44" t="s">
        <v>14</v>
      </c>
      <c r="C13" s="45" t="s">
        <v>15</v>
      </c>
      <c r="D13" s="46">
        <v>38</v>
      </c>
    </row>
    <row r="14" spans="2:4" ht="15.75" customHeight="1" x14ac:dyDescent="0.3">
      <c r="B14" s="44"/>
      <c r="C14" s="45" t="s">
        <v>16</v>
      </c>
      <c r="D14" s="46">
        <v>45</v>
      </c>
    </row>
    <row r="15" spans="2:4" ht="15.75" customHeight="1" x14ac:dyDescent="0.3">
      <c r="B15" s="44"/>
      <c r="C15" s="47" t="s">
        <v>17</v>
      </c>
      <c r="D15" s="46">
        <v>53</v>
      </c>
    </row>
    <row r="16" spans="2:4" ht="15.75" customHeight="1" x14ac:dyDescent="0.3">
      <c r="B16" s="44"/>
      <c r="C16" s="45" t="s">
        <v>20</v>
      </c>
      <c r="D16" s="46">
        <v>45</v>
      </c>
    </row>
    <row r="17" spans="2:4" ht="15.75" customHeight="1" x14ac:dyDescent="0.3">
      <c r="B17" s="44"/>
      <c r="C17" s="45" t="s">
        <v>21</v>
      </c>
      <c r="D17" s="46">
        <v>53</v>
      </c>
    </row>
    <row r="18" spans="2:4" ht="15.75" customHeight="1" x14ac:dyDescent="0.3">
      <c r="B18" s="44"/>
      <c r="C18" s="45" t="s">
        <v>25</v>
      </c>
      <c r="D18" s="46">
        <v>53</v>
      </c>
    </row>
    <row r="19" spans="2:4" ht="15.75" customHeight="1" x14ac:dyDescent="0.3">
      <c r="B19" s="44"/>
      <c r="C19" s="44"/>
      <c r="D19" s="46"/>
    </row>
    <row r="20" spans="2:4" ht="15.75" customHeight="1" x14ac:dyDescent="0.3">
      <c r="B20" s="44" t="s">
        <v>18</v>
      </c>
      <c r="C20" s="45" t="s">
        <v>19</v>
      </c>
      <c r="D20" s="46">
        <v>38</v>
      </c>
    </row>
    <row r="21" spans="2:4" ht="15.75" customHeight="1" x14ac:dyDescent="0.3">
      <c r="B21" s="44"/>
      <c r="C21" s="45" t="s">
        <v>65</v>
      </c>
      <c r="D21" s="46">
        <v>66</v>
      </c>
    </row>
    <row r="22" spans="2:4" ht="15.75" customHeight="1" x14ac:dyDescent="0.3">
      <c r="B22" s="44"/>
      <c r="C22" s="45" t="s">
        <v>66</v>
      </c>
      <c r="D22" s="46">
        <v>85</v>
      </c>
    </row>
    <row r="23" spans="2:4" ht="15.75" customHeight="1" x14ac:dyDescent="0.3">
      <c r="B23" s="44"/>
      <c r="C23" s="45" t="s">
        <v>22</v>
      </c>
      <c r="D23" s="46">
        <v>75</v>
      </c>
    </row>
    <row r="24" spans="2:4" ht="15.75" customHeight="1" x14ac:dyDescent="0.3">
      <c r="B24" s="44"/>
      <c r="C24" s="45" t="s">
        <v>23</v>
      </c>
      <c r="D24" s="46">
        <v>110</v>
      </c>
    </row>
    <row r="25" spans="2:4" ht="15.75" customHeight="1" x14ac:dyDescent="0.3">
      <c r="B25" s="44"/>
      <c r="C25" s="45" t="s">
        <v>24</v>
      </c>
      <c r="D25" s="46">
        <v>85</v>
      </c>
    </row>
    <row r="28" spans="2:4" x14ac:dyDescent="0.3">
      <c r="B28" s="40" t="s">
        <v>27</v>
      </c>
      <c r="C28" s="41" t="s">
        <v>64</v>
      </c>
      <c r="D28" s="42"/>
    </row>
    <row r="29" spans="2:4" x14ac:dyDescent="0.3">
      <c r="B29" s="43" t="s">
        <v>9</v>
      </c>
      <c r="C29" s="43" t="s">
        <v>10</v>
      </c>
      <c r="D29" s="43" t="s">
        <v>12</v>
      </c>
    </row>
    <row r="30" spans="2:4" ht="18.75" customHeight="1" x14ac:dyDescent="0.3">
      <c r="B30" s="44" t="s">
        <v>67</v>
      </c>
      <c r="C30" s="45" t="s">
        <v>30</v>
      </c>
      <c r="D30" s="46" t="s">
        <v>32</v>
      </c>
    </row>
    <row r="31" spans="2:4" ht="18.75" customHeight="1" x14ac:dyDescent="0.3">
      <c r="B31" s="44"/>
      <c r="C31" s="45" t="s">
        <v>39</v>
      </c>
      <c r="D31" s="46">
        <v>35</v>
      </c>
    </row>
    <row r="32" spans="2:4" ht="18.75" customHeight="1" x14ac:dyDescent="0.3">
      <c r="B32" s="44"/>
      <c r="C32" s="45" t="s">
        <v>34</v>
      </c>
      <c r="D32" s="46">
        <v>40</v>
      </c>
    </row>
    <row r="33" spans="2:4" ht="18.75" customHeight="1" x14ac:dyDescent="0.3">
      <c r="B33" s="44"/>
      <c r="C33" s="45" t="s">
        <v>36</v>
      </c>
      <c r="D33" s="46">
        <v>40</v>
      </c>
    </row>
    <row r="34" spans="2:4" ht="18.75" customHeight="1" x14ac:dyDescent="0.3">
      <c r="B34" s="44"/>
      <c r="C34" s="45" t="s">
        <v>35</v>
      </c>
      <c r="D34" s="46">
        <v>45</v>
      </c>
    </row>
    <row r="35" spans="2:4" ht="18.75" customHeight="1" x14ac:dyDescent="0.3">
      <c r="B35" s="44"/>
      <c r="C35" s="44" t="s">
        <v>37</v>
      </c>
      <c r="D35" s="46">
        <v>45</v>
      </c>
    </row>
    <row r="36" spans="2:4" ht="18.75" customHeight="1" x14ac:dyDescent="0.3">
      <c r="B36" s="44"/>
      <c r="C36" s="45" t="s">
        <v>31</v>
      </c>
      <c r="D36" s="46">
        <v>40</v>
      </c>
    </row>
    <row r="37" spans="2:4" ht="18.75" customHeight="1" x14ac:dyDescent="0.3">
      <c r="B37" s="44"/>
      <c r="C37" s="45" t="s">
        <v>33</v>
      </c>
      <c r="D37" s="46">
        <v>65</v>
      </c>
    </row>
    <row r="38" spans="2:4" ht="18.75" customHeight="1" x14ac:dyDescent="0.3">
      <c r="B38" s="44"/>
      <c r="C38" s="45" t="s">
        <v>38</v>
      </c>
      <c r="D38" s="46">
        <v>65</v>
      </c>
    </row>
    <row r="39" spans="2:4" ht="18.75" customHeight="1" x14ac:dyDescent="0.3">
      <c r="B39" s="44"/>
      <c r="C39" s="44"/>
      <c r="D39" s="46"/>
    </row>
    <row r="40" spans="2:4" ht="22.5" customHeight="1" x14ac:dyDescent="0.3">
      <c r="B40" s="83" t="s">
        <v>68</v>
      </c>
      <c r="C40" s="45" t="s">
        <v>28</v>
      </c>
      <c r="D40" s="46">
        <v>85</v>
      </c>
    </row>
    <row r="41" spans="2:4" ht="22.5" customHeight="1" x14ac:dyDescent="0.3">
      <c r="B41" s="83"/>
      <c r="C41" s="45" t="s">
        <v>40</v>
      </c>
      <c r="D41" s="46">
        <v>115</v>
      </c>
    </row>
    <row r="42" spans="2:4" ht="22.5" customHeight="1" x14ac:dyDescent="0.3">
      <c r="B42" s="83"/>
      <c r="C42" s="45" t="s">
        <v>42</v>
      </c>
      <c r="D42" s="46">
        <v>115</v>
      </c>
    </row>
    <row r="43" spans="2:4" ht="22.5" customHeight="1" x14ac:dyDescent="0.3">
      <c r="B43" s="83" t="s">
        <v>69</v>
      </c>
      <c r="C43" s="45" t="s">
        <v>29</v>
      </c>
      <c r="D43" s="46">
        <v>115</v>
      </c>
    </row>
    <row r="44" spans="2:4" ht="22.5" customHeight="1" x14ac:dyDescent="0.3">
      <c r="B44" s="83"/>
      <c r="C44" s="45" t="s">
        <v>70</v>
      </c>
      <c r="D44" s="46">
        <v>150</v>
      </c>
    </row>
    <row r="45" spans="2:4" ht="22.5" customHeight="1" x14ac:dyDescent="0.3">
      <c r="B45" s="83"/>
      <c r="C45" s="45" t="s">
        <v>41</v>
      </c>
      <c r="D45" s="46">
        <v>150</v>
      </c>
    </row>
  </sheetData>
  <mergeCells count="2">
    <mergeCell ref="B40:B42"/>
    <mergeCell ref="B43:B45"/>
  </mergeCells>
  <hyperlinks>
    <hyperlink ref="D2" r:id="rId1" display="Click here to visit our website for a range of fabrics with prices.  Scroll to the bottom of the page for Vinyl." xr:uid="{7F59A307-4913-4E22-A88C-07853BA78485}"/>
    <hyperlink ref="C11" r:id="rId2" location="results" xr:uid="{41EB4AF5-C6AA-48B5-8388-2BCDF0529211}"/>
    <hyperlink ref="C30" r:id="rId3" xr:uid="{B00222CC-6D9D-4143-9AAE-9F6AF1ADC934}"/>
    <hyperlink ref="C34" r:id="rId4" xr:uid="{84BE0D13-BF8F-47E2-BBC2-9A143A311531}"/>
    <hyperlink ref="C31" r:id="rId5" xr:uid="{95638DAF-36F4-4DEC-8BFC-EEBF730BCE54}"/>
    <hyperlink ref="C38" r:id="rId6" xr:uid="{8A837414-9A88-44C2-9080-27687B1FAF04}"/>
    <hyperlink ref="C36" r:id="rId7" xr:uid="{14FAE442-8679-438B-9D9C-4E1274E59ACB}"/>
    <hyperlink ref="C32" r:id="rId8" xr:uid="{FA2D0D23-4CAE-4A6B-931A-137C4E585F5D}"/>
    <hyperlink ref="C37" r:id="rId9" xr:uid="{B74B28C5-752A-4AA6-8E54-E11AF9E178A4}"/>
    <hyperlink ref="C33" r:id="rId10" xr:uid="{37887B2C-5E6F-4497-A7E9-CED260EA04D2}"/>
    <hyperlink ref="C40" r:id="rId11" xr:uid="{6C4EC538-60BC-4374-89CF-87A5F9050E79}"/>
    <hyperlink ref="C43" r:id="rId12" xr:uid="{F5A1E42F-F89E-4079-9C7F-FFD9FABBA9AA}"/>
    <hyperlink ref="C44" r:id="rId13" xr:uid="{50AE56CD-9249-44D4-AC01-189CA7588ADC}"/>
    <hyperlink ref="C45" r:id="rId14" xr:uid="{8673524C-0D04-407C-B821-1C45A81A71BB}"/>
    <hyperlink ref="C41" r:id="rId15" xr:uid="{93AE634F-3EE7-439D-866F-F8B73607EE6B}"/>
    <hyperlink ref="C42" r:id="rId16" xr:uid="{C37F8128-FCCD-4E90-95CA-701118C5DB66}"/>
    <hyperlink ref="C20" r:id="rId17" xr:uid="{7C78B24E-479B-4944-827D-05F5CF48201F}"/>
    <hyperlink ref="C21" r:id="rId18" xr:uid="{82FE5DA7-D2FA-4B16-9823-C4086253DF12}"/>
    <hyperlink ref="C22" r:id="rId19" xr:uid="{893FA2DD-B999-4F8B-B582-F07C1F535127}"/>
    <hyperlink ref="C23" r:id="rId20" xr:uid="{F623A26E-B081-4CF2-8423-00C9ACB2BE70}"/>
    <hyperlink ref="C24" r:id="rId21" xr:uid="{3AF5B6FD-566D-43E8-9005-3E339B9D78DD}"/>
    <hyperlink ref="C25" r:id="rId22" xr:uid="{1CCD9532-0241-409A-B0AD-7BA5113989D9}"/>
    <hyperlink ref="C13" r:id="rId23" xr:uid="{27F0D10B-F830-4789-B986-51165CDFB26B}"/>
    <hyperlink ref="C14" r:id="rId24" xr:uid="{FD3B36F9-57C5-41F3-BD3C-7EC27D36F278}"/>
    <hyperlink ref="C15" r:id="rId25" xr:uid="{11DFB867-1947-4E9B-B673-5F4F2F3E9BF3}"/>
    <hyperlink ref="C16" r:id="rId26" xr:uid="{2476447E-1610-4636-9B33-5508923541EF}"/>
    <hyperlink ref="C17" r:id="rId27" xr:uid="{3A707594-5D44-405D-A0D6-8DB55EBDB317}"/>
    <hyperlink ref="C18" r:id="rId28" xr:uid="{EF93F7DD-1020-4E45-AD50-A3DD8C6CC720}"/>
  </hyperlinks>
  <pageMargins left="0.70866141732283472" right="0.70866141732283472" top="0.74803149606299213" bottom="0.74803149606299213" header="0.31496062992125984" footer="0.31496062992125984"/>
  <pageSetup paperSize="9" scale="88" orientation="portrait" horizontalDpi="0" verticalDpi="0" r:id="rId29"/>
  <drawing r:id="rId3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64715237B52674688D30F390F0771C2" ma:contentTypeVersion="20" ma:contentTypeDescription="Create a new document." ma:contentTypeScope="" ma:versionID="0b4638dba7bb643693d0ef0f1e5b7e83">
  <xsd:schema xmlns:xsd="http://www.w3.org/2001/XMLSchema" xmlns:xs="http://www.w3.org/2001/XMLSchema" xmlns:p="http://schemas.microsoft.com/office/2006/metadata/properties" xmlns:ns2="0ba8a03f-7eee-46a4-9b19-7d0ba88ccb6d" xmlns:ns3="f14cec44-e813-4a40-a593-7a5390256f06" targetNamespace="http://schemas.microsoft.com/office/2006/metadata/properties" ma:root="true" ma:fieldsID="099ff9d237eee487b97c2fb8e061cbf6" ns2:_="" ns3:_="">
    <xsd:import namespace="0ba8a03f-7eee-46a4-9b19-7d0ba88ccb6d"/>
    <xsd:import namespace="f14cec44-e813-4a40-a593-7a5390256f06"/>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a8a03f-7eee-46a4-9b19-7d0ba88ccb6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TaxCatchAll" ma:index="24" nillable="true" ma:displayName="Taxonomy Catch All Column" ma:hidden="true" ma:list="{6971eb9d-4cc0-4721-b445-b1d13fbc96a2}" ma:internalName="TaxCatchAll" ma:showField="CatchAllData" ma:web="0ba8a03f-7eee-46a4-9b19-7d0ba88ccb6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14cec44-e813-4a40-a593-7a5390256f06"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eedc7a6-1663-4f97-9fc9-f24da86377c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LengthInSeconds" ma:index="2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14cec44-e813-4a40-a593-7a5390256f06">
      <Terms xmlns="http://schemas.microsoft.com/office/infopath/2007/PartnerControls"/>
    </lcf76f155ced4ddcb4097134ff3c332f>
    <TaxCatchAll xmlns="0ba8a03f-7eee-46a4-9b19-7d0ba88ccb6d" xsi:nil="true"/>
  </documentManagement>
</p:properties>
</file>

<file path=customXml/itemProps1.xml><?xml version="1.0" encoding="utf-8"?>
<ds:datastoreItem xmlns:ds="http://schemas.openxmlformats.org/officeDocument/2006/customXml" ds:itemID="{E3D26A2F-4C12-49CB-8102-8A955F1F0A67}">
  <ds:schemaRefs>
    <ds:schemaRef ds:uri="http://schemas.microsoft.com/sharepoint/v3/contenttype/forms"/>
  </ds:schemaRefs>
</ds:datastoreItem>
</file>

<file path=customXml/itemProps2.xml><?xml version="1.0" encoding="utf-8"?>
<ds:datastoreItem xmlns:ds="http://schemas.openxmlformats.org/officeDocument/2006/customXml" ds:itemID="{C442ADFD-DC15-40EB-985E-5A708D59D3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a8a03f-7eee-46a4-9b19-7d0ba88ccb6d"/>
    <ds:schemaRef ds:uri="f14cec44-e813-4a40-a593-7a5390256f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931817-76FB-4131-B1BA-FC1EFC2994B6}">
  <ds:schemaRefs>
    <ds:schemaRef ds:uri="http://schemas.microsoft.com/office/2006/documentManagement/types"/>
    <ds:schemaRef ds:uri="http://purl.org/dc/terms/"/>
    <ds:schemaRef ds:uri="http://schemas.openxmlformats.org/package/2006/metadata/core-properties"/>
    <ds:schemaRef ds:uri="http://purl.org/dc/dcmitype/"/>
    <ds:schemaRef ds:uri="f14cec44-e813-4a40-a593-7a5390256f06"/>
    <ds:schemaRef ds:uri="http://purl.org/dc/elements/1.1/"/>
    <ds:schemaRef ds:uri="http://schemas.microsoft.com/office/2006/metadata/properties"/>
    <ds:schemaRef ds:uri="http://schemas.microsoft.com/office/infopath/2007/PartnerControls"/>
    <ds:schemaRef ds:uri="0ba8a03f-7eee-46a4-9b19-7d0ba88ccb6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10</vt:i4>
      </vt:variant>
    </vt:vector>
  </HeadingPairs>
  <TitlesOfParts>
    <vt:vector size="12" baseType="lpstr">
      <vt:lpstr>Recliners</vt:lpstr>
      <vt:lpstr>Fabric Prices</vt:lpstr>
      <vt:lpstr>Recliners!Check1</vt:lpstr>
      <vt:lpstr>Recliners!Check2</vt:lpstr>
      <vt:lpstr>Recliners!Check3</vt:lpstr>
      <vt:lpstr>Recliners!Check4</vt:lpstr>
      <vt:lpstr>Recliners!Check5</vt:lpstr>
      <vt:lpstr>Recliners!Check6</vt:lpstr>
      <vt:lpstr>Recliners!Check7</vt:lpstr>
      <vt:lpstr>Recliners!ColumnTitle1</vt:lpstr>
      <vt:lpstr>Recliners!Print_Area</vt:lpstr>
      <vt:lpstr>Recliners!Print_Titles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Melina</dc:creator>
  <cp:lastModifiedBy>Tamlyn Carr</cp:lastModifiedBy>
  <cp:lastPrinted>2026-04-16T01:30:08Z</cp:lastPrinted>
  <dcterms:created xsi:type="dcterms:W3CDTF">2017-08-09T17:37:02Z</dcterms:created>
  <dcterms:modified xsi:type="dcterms:W3CDTF">2026-04-17T04:37:05Z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0x010100964715237B52674688D30F390F0771C2</vt:lpwstr>
  </property>
  <property fmtid="{D5CDD505-2E9C-101B-9397-08002B2CF9AE}" pid="3" name="MediaServiceImageTags">
    <vt:lpwstr/>
  </property>
</Properties>
</file>