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tables/table3.xml" ContentType="application/vnd.openxmlformats-officedocument.spreadsheetml.table+xml"/>
  <Override PartName="/xl/drawings/drawing4.xml" ContentType="application/vnd.openxmlformats-officedocument.drawing+xml"/>
  <Override PartName="/xl/tables/table4.xml" ContentType="application/vnd.openxmlformats-officedocument.spreadsheetml.table+xml"/>
  <Override PartName="/xl/drawings/drawing5.xml" ContentType="application/vnd.openxmlformats-officedocument.drawing+xml"/>
  <Override PartName="/xl/tables/table5.xml" ContentType="application/vnd.openxmlformats-officedocument.spreadsheetml.table+xml"/>
  <Override PartName="/xl/drawings/drawing6.xml" ContentType="application/vnd.openxmlformats-officedocument.drawing+xml"/>
  <Override PartName="/xl/tables/table6.xml" ContentType="application/vnd.openxmlformats-officedocument.spreadsheetml.table+xml"/>
  <Override PartName="/xl/drawings/drawing7.xml" ContentType="application/vnd.openxmlformats-officedocument.drawing+xml"/>
  <Override PartName="/xl/tables/table7.xml" ContentType="application/vnd.openxmlformats-officedocument.spreadsheetml.table+xml"/>
  <Override PartName="/xl/drawings/drawing8.xml" ContentType="application/vnd.openxmlformats-officedocument.drawing+xml"/>
  <Override PartName="/xl/tables/table8.xml" ContentType="application/vnd.openxmlformats-officedocument.spreadsheetml.table+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W:\AA_QUOTES\Budget Quotes_Price Lists\"/>
    </mc:Choice>
  </mc:AlternateContent>
  <xr:revisionPtr revIDLastSave="0" documentId="13_ncr:1_{93F347D8-7ACD-4C21-A3EC-B7301EF1CFD6}" xr6:coauthVersionLast="47" xr6:coauthVersionMax="47" xr10:uidLastSave="{00000000-0000-0000-0000-000000000000}"/>
  <bookViews>
    <workbookView xWindow="-795" yWindow="-16320" windowWidth="29040" windowHeight="15720" tabRatio="781" activeTab="4" xr2:uid="{00000000-000D-0000-FFFF-FFFF00000000}"/>
  </bookViews>
  <sheets>
    <sheet name="Activity Chairs" sheetId="10" r:id="rId1"/>
    <sheet name="Chairs without arms" sheetId="5" r:id="rId2"/>
    <sheet name="Dining Chairs with arms" sheetId="1" r:id="rId3"/>
    <sheet name="Aluminium Range" sheetId="11" r:id="rId4"/>
    <sheet name="Dining Tables" sheetId="4" r:id="rId5"/>
    <sheet name="Imported Tables" sheetId="6" r:id="rId6"/>
    <sheet name="Cafe Tables Bases" sheetId="7" r:id="rId7"/>
    <sheet name="Cafe Table Tops" sheetId="8" r:id="rId8"/>
  </sheets>
  <definedNames>
    <definedName name="Check1" localSheetId="0">'Activity Chairs'!$G$3</definedName>
    <definedName name="Check1" localSheetId="3">'Aluminium Range'!$G$3</definedName>
    <definedName name="Check1" localSheetId="2">'Dining Chairs with arms'!$G$3</definedName>
    <definedName name="Check2" localSheetId="0">'Activity Chairs'!$H$3</definedName>
    <definedName name="Check2" localSheetId="3">'Aluminium Range'!$H$3</definedName>
    <definedName name="Check2" localSheetId="2">'Dining Chairs with arms'!$H$3</definedName>
    <definedName name="Check3" localSheetId="0">'Activity Chairs'!$I$3</definedName>
    <definedName name="Check3" localSheetId="3">'Aluminium Range'!$I$3</definedName>
    <definedName name="Check3" localSheetId="2">'Dining Chairs with arms'!$I$3</definedName>
    <definedName name="Check4" localSheetId="0">'Activity Chairs'!$J$3</definedName>
    <definedName name="Check4" localSheetId="3">'Aluminium Range'!$J$3</definedName>
    <definedName name="Check4" localSheetId="2">'Dining Chairs with arms'!$J$3</definedName>
    <definedName name="Check5" localSheetId="0">'Activity Chairs'!$K$3</definedName>
    <definedName name="Check5" localSheetId="3">'Aluminium Range'!$K$3</definedName>
    <definedName name="Check5" localSheetId="2">'Dining Chairs with arms'!$K$3</definedName>
    <definedName name="Check6" localSheetId="0">'Activity Chairs'!$L$3</definedName>
    <definedName name="Check6" localSheetId="3">'Aluminium Range'!$L$3</definedName>
    <definedName name="Check6" localSheetId="2">'Dining Chairs with arms'!$L$3</definedName>
    <definedName name="Check7" localSheetId="0">'Activity Chairs'!$M$3</definedName>
    <definedName name="Check7" localSheetId="3">'Aluminium Range'!$M$3</definedName>
    <definedName name="Check7" localSheetId="2">'Dining Chairs with arms'!$M$3</definedName>
    <definedName name="ColumnTitle1" localSheetId="0">Quotation8[[#Headers],[Column1]]</definedName>
    <definedName name="ColumnTitle1" localSheetId="3">Quotation9[[#Headers],[Column1]]</definedName>
    <definedName name="ColumnTitle1" localSheetId="7">Quotation46[[#Headers],[QTY]]</definedName>
    <definedName name="ColumnTitle1" localSheetId="6">Quotation46[[#Headers],[QTY]]</definedName>
    <definedName name="ColumnTitle1" localSheetId="1">Quotation3[[#Headers],[QTY]]</definedName>
    <definedName name="ColumnTitle1" localSheetId="4">Quotation4[[#Headers],[QTY]]</definedName>
    <definedName name="ColumnTitle1" localSheetId="5">Quotation45[[#Headers],[QTY]]</definedName>
    <definedName name="ColumnTitle1">Quotation[[#Headers],[Column1]]</definedName>
    <definedName name="ColumnTitleRegion1..B11.1" localSheetId="0">'Activity Chairs'!#REF!</definedName>
    <definedName name="ColumnTitleRegion1..B11.1" localSheetId="3">'Aluminium Range'!#REF!</definedName>
    <definedName name="ColumnTitleRegion1..B11.1" localSheetId="7">'Cafe Table Tops'!#REF!</definedName>
    <definedName name="ColumnTitleRegion1..B11.1" localSheetId="6">'Cafe Tables Bases'!#REF!</definedName>
    <definedName name="ColumnTitleRegion1..B11.1" localSheetId="1">'Chairs without arms'!#REF!</definedName>
    <definedName name="ColumnTitleRegion1..B11.1" localSheetId="4">'Dining Tables'!#REF!</definedName>
    <definedName name="ColumnTitleRegion1..B11.1" localSheetId="5">'Imported Tables'!#REF!</definedName>
    <definedName name="ColumnTitleRegion1..B11.1">'Dining Chairs with arms'!#REF!</definedName>
    <definedName name="ColumnTitleRegion2..G14.1" localSheetId="0">'Activity Chairs'!#REF!</definedName>
    <definedName name="ColumnTitleRegion2..G14.1" localSheetId="3">'Aluminium Range'!#REF!</definedName>
    <definedName name="ColumnTitleRegion2..G14.1" localSheetId="7">'Cafe Table Tops'!#REF!</definedName>
    <definedName name="ColumnTitleRegion2..G14.1" localSheetId="6">'Cafe Tables Bases'!#REF!</definedName>
    <definedName name="ColumnTitleRegion2..G14.1" localSheetId="1">'Chairs without arms'!#REF!</definedName>
    <definedName name="ColumnTitleRegion2..G14.1" localSheetId="4">'Dining Tables'!#REF!</definedName>
    <definedName name="ColumnTitleRegion2..G14.1" localSheetId="5">'Imported Tables'!#REF!</definedName>
    <definedName name="ColumnTitleRegion2..G14.1">'Dining Chairs with arms'!#REF!</definedName>
    <definedName name="_xlnm.Print_Area" localSheetId="0">'Activity Chairs'!$A$1:$N$27</definedName>
    <definedName name="_xlnm.Print_Area" localSheetId="3">'Aluminium Range'!$A$1:$M$16</definedName>
    <definedName name="_xlnm.Print_Area" localSheetId="7">'Cafe Table Tops'!$A$1:$E$23</definedName>
    <definedName name="_xlnm.Print_Area" localSheetId="6">'Cafe Tables Bases'!$A$1:$F$21</definedName>
    <definedName name="_xlnm.Print_Area" localSheetId="1">'Chairs without arms'!$A$1:$J$29</definedName>
    <definedName name="_xlnm.Print_Area" localSheetId="2">'Dining Chairs with arms'!$A$1:$M$44</definedName>
    <definedName name="_xlnm.Print_Area" localSheetId="4">'Dining Tables'!$A$1:$G$72</definedName>
    <definedName name="_xlnm.Print_Area" localSheetId="5">'Imported Tables'!$A$1:$G$19</definedName>
    <definedName name="_xlnm.Print_Titles" localSheetId="0">'Activity Chairs'!$8:$8</definedName>
    <definedName name="_xlnm.Print_Titles" localSheetId="3">'Aluminium Range'!$8:$8</definedName>
    <definedName name="_xlnm.Print_Titles" localSheetId="7">'Cafe Table Tops'!$2:$2</definedName>
    <definedName name="_xlnm.Print_Titles" localSheetId="6">'Cafe Tables Bases'!$7:$7</definedName>
    <definedName name="_xlnm.Print_Titles" localSheetId="1">'Chairs without arms'!$1:$6</definedName>
    <definedName name="_xlnm.Print_Titles" localSheetId="2">'Dining Chairs with arms'!$5:$8</definedName>
    <definedName name="_xlnm.Print_Titles" localSheetId="4">'Dining Tables'!$1:$6</definedName>
    <definedName name="_xlnm.Print_Titles" localSheetId="5">'Imported Tables'!$1:$7</definedName>
    <definedName name="RowTitleRegion1..G4" localSheetId="0">'Activity Chairs'!#REF!</definedName>
    <definedName name="RowTitleRegion1..G4" localSheetId="3">'Aluminium Range'!#REF!</definedName>
    <definedName name="RowTitleRegion1..G4" localSheetId="7">'Cafe Table Tops'!#REF!</definedName>
    <definedName name="RowTitleRegion1..G4" localSheetId="6">'Cafe Tables Bases'!#REF!</definedName>
    <definedName name="RowTitleRegion1..G4" localSheetId="1">'Chairs without arms'!#REF!</definedName>
    <definedName name="RowTitleRegion1..G4" localSheetId="4">'Dining Tables'!#REF!</definedName>
    <definedName name="RowTitleRegion1..G4" localSheetId="5">'Imported Tables'!#REF!</definedName>
    <definedName name="RowTitleRegion1..G4">'Dining Chairs with arms'!#REF!</definedName>
    <definedName name="RowTitleRegion2..G7" localSheetId="0">'Activity Chairs'!#REF!</definedName>
    <definedName name="RowTitleRegion2..G7" localSheetId="3">'Aluminium Range'!#REF!</definedName>
    <definedName name="RowTitleRegion2..G7" localSheetId="7">'Cafe Table Tops'!#REF!</definedName>
    <definedName name="RowTitleRegion2..G7" localSheetId="6">'Cafe Tables Bases'!#REF!</definedName>
    <definedName name="RowTitleRegion2..G7" localSheetId="1">'Chairs without arms'!#REF!</definedName>
    <definedName name="RowTitleRegion2..G7" localSheetId="4">'Dining Tables'!#REF!</definedName>
    <definedName name="RowTitleRegion2..G7" localSheetId="5">'Imported Tables'!#REF!</definedName>
    <definedName name="RowTitleRegion2..G7">'Dining Chairs with arms'!#REF!</definedName>
    <definedName name="RowTitleRegion3..D12" localSheetId="0">'Activity Chairs'!#REF!</definedName>
    <definedName name="RowTitleRegion3..D12" localSheetId="3">'Aluminium Range'!#REF!</definedName>
    <definedName name="RowTitleRegion3..D12" localSheetId="7">'Cafe Table Tops'!#REF!</definedName>
    <definedName name="RowTitleRegion3..D12" localSheetId="6">'Cafe Tables Bases'!#REF!</definedName>
    <definedName name="RowTitleRegion3..D12" localSheetId="1">'Chairs without arms'!#REF!</definedName>
    <definedName name="RowTitleRegion3..D12" localSheetId="4">'Dining Tables'!#REF!</definedName>
    <definedName name="RowTitleRegion3..D12" localSheetId="5">'Imported Tables'!#REF!</definedName>
    <definedName name="RowTitleRegion3..D12">'Dining Chairs with arms'!#REF!</definedName>
    <definedName name="RowTitleRegion4..G26" localSheetId="0">'Activity Chairs'!#REF!</definedName>
    <definedName name="RowTitleRegion4..G26" localSheetId="3">'Aluminium Range'!#REF!</definedName>
    <definedName name="RowTitleRegion4..G26" localSheetId="7">'Cafe Table Tops'!#REF!</definedName>
    <definedName name="RowTitleRegion4..G26" localSheetId="6">'Cafe Tables Bases'!#REF!</definedName>
    <definedName name="RowTitleRegion4..G26" localSheetId="1">'Chairs without arms'!#REF!</definedName>
    <definedName name="RowTitleRegion4..G26" localSheetId="4">'Dining Tables'!#REF!</definedName>
    <definedName name="RowTitleRegion4..G26" localSheetId="5">'Imported Tables'!#REF!</definedName>
    <definedName name="RowTitleRegion4..G26">'Dining Chairs with arms'!#REF!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1" i="4" l="1"/>
  <c r="G11" i="4"/>
  <c r="G10" i="4"/>
  <c r="G9" i="4"/>
  <c r="F9" i="4"/>
  <c r="G8" i="4"/>
  <c r="F8" i="4"/>
  <c r="H19" i="5"/>
  <c r="I19" i="5" s="1"/>
  <c r="G31" i="1"/>
  <c r="N31" i="1" s="1" a="1"/>
  <c r="N31" i="1" s="1"/>
  <c r="H31" i="1"/>
  <c r="I31" i="1"/>
  <c r="J31" i="1"/>
  <c r="K31" i="1"/>
  <c r="L31" i="1"/>
  <c r="M31" i="1"/>
  <c r="O31" i="1"/>
  <c r="O28" i="1"/>
  <c r="M28" i="1"/>
  <c r="L28" i="1"/>
  <c r="K28" i="1"/>
  <c r="J28" i="1"/>
  <c r="I28" i="1"/>
  <c r="H28" i="1"/>
  <c r="G28" i="1"/>
  <c r="N28" i="1" s="1" a="1"/>
  <c r="N28" i="1" s="1"/>
  <c r="O27" i="1"/>
  <c r="M27" i="1"/>
  <c r="L27" i="1"/>
  <c r="K27" i="1"/>
  <c r="J27" i="1"/>
  <c r="I27" i="1"/>
  <c r="H27" i="1"/>
  <c r="G27" i="1"/>
  <c r="O20" i="1"/>
  <c r="M20" i="1"/>
  <c r="L20" i="1"/>
  <c r="K20" i="1"/>
  <c r="J20" i="1"/>
  <c r="I20" i="1"/>
  <c r="H20" i="1"/>
  <c r="G20" i="1"/>
  <c r="N20" i="1" s="1" a="1"/>
  <c r="N20" i="1" s="1"/>
  <c r="H18" i="5"/>
  <c r="I18" i="5" s="1"/>
  <c r="M17" i="1"/>
  <c r="L17" i="1"/>
  <c r="K17" i="1"/>
  <c r="J17" i="1"/>
  <c r="I17" i="1"/>
  <c r="H17" i="1"/>
  <c r="G17" i="1"/>
  <c r="M21" i="1"/>
  <c r="L21" i="1"/>
  <c r="K21" i="1"/>
  <c r="J21" i="1"/>
  <c r="I21" i="1"/>
  <c r="H21" i="1"/>
  <c r="G21" i="1"/>
  <c r="M22" i="1"/>
  <c r="L22" i="1"/>
  <c r="K22" i="1"/>
  <c r="J22" i="1"/>
  <c r="I22" i="1"/>
  <c r="H22" i="1"/>
  <c r="G22" i="1"/>
  <c r="M29" i="1"/>
  <c r="L29" i="1"/>
  <c r="G29" i="1"/>
  <c r="K29" i="1"/>
  <c r="M34" i="1"/>
  <c r="L34" i="1"/>
  <c r="K34" i="1"/>
  <c r="J34" i="1"/>
  <c r="I34" i="1"/>
  <c r="H34" i="1"/>
  <c r="G34" i="1"/>
  <c r="G48" i="4"/>
  <c r="F48" i="4"/>
  <c r="G47" i="4"/>
  <c r="F47" i="4"/>
  <c r="G46" i="4"/>
  <c r="F46" i="4"/>
  <c r="G45" i="4"/>
  <c r="F45" i="4"/>
  <c r="E58" i="4"/>
  <c r="F58" i="4" s="1"/>
  <c r="E56" i="4"/>
  <c r="F56" i="4" s="1"/>
  <c r="E57" i="4"/>
  <c r="F57" i="4" s="1"/>
  <c r="E55" i="4"/>
  <c r="F55" i="4" s="1"/>
  <c r="G58" i="4"/>
  <c r="G57" i="4"/>
  <c r="G56" i="4"/>
  <c r="G55" i="4"/>
  <c r="G42" i="4"/>
  <c r="F42" i="4"/>
  <c r="G41" i="4"/>
  <c r="F41" i="4"/>
  <c r="G40" i="4"/>
  <c r="F40" i="4"/>
  <c r="G39" i="4"/>
  <c r="F39" i="4"/>
  <c r="G53" i="4"/>
  <c r="F53" i="4"/>
  <c r="G52" i="4"/>
  <c r="F52" i="4"/>
  <c r="G51" i="4"/>
  <c r="F51" i="4"/>
  <c r="G50" i="4"/>
  <c r="F50" i="4"/>
  <c r="F29" i="4"/>
  <c r="F28" i="4"/>
  <c r="F27" i="4"/>
  <c r="F26" i="4"/>
  <c r="G17" i="4"/>
  <c r="F17" i="4"/>
  <c r="F22" i="4"/>
  <c r="G15" i="4"/>
  <c r="F15" i="4"/>
  <c r="O12" i="11"/>
  <c r="M12" i="11"/>
  <c r="L12" i="11"/>
  <c r="K12" i="11"/>
  <c r="J12" i="11"/>
  <c r="I12" i="11"/>
  <c r="H12" i="11"/>
  <c r="G12" i="11"/>
  <c r="O11" i="11"/>
  <c r="M11" i="11"/>
  <c r="L11" i="11"/>
  <c r="K11" i="11"/>
  <c r="J11" i="11"/>
  <c r="I11" i="11"/>
  <c r="H11" i="11"/>
  <c r="G11" i="11"/>
  <c r="O10" i="11"/>
  <c r="M10" i="11"/>
  <c r="L10" i="11"/>
  <c r="K10" i="11"/>
  <c r="J10" i="11"/>
  <c r="I10" i="11"/>
  <c r="H10" i="11"/>
  <c r="G10" i="11"/>
  <c r="O9" i="11"/>
  <c r="M9" i="11"/>
  <c r="L9" i="11"/>
  <c r="K9" i="11"/>
  <c r="J9" i="11"/>
  <c r="I9" i="11"/>
  <c r="H9" i="11"/>
  <c r="G9" i="11"/>
  <c r="N6" i="11"/>
  <c r="M25" i="1"/>
  <c r="L25" i="1"/>
  <c r="K25" i="1"/>
  <c r="J25" i="1"/>
  <c r="I25" i="1"/>
  <c r="H25" i="1"/>
  <c r="G25" i="1"/>
  <c r="N27" i="1" l="1" a="1"/>
  <c r="N27" i="1" s="1"/>
  <c r="N17" i="1" a="1"/>
  <c r="N17" i="1" s="1"/>
  <c r="O17" i="1" s="1"/>
  <c r="N21" i="1" a="1"/>
  <c r="N21" i="1" s="1"/>
  <c r="O21" i="1" s="1"/>
  <c r="N25" i="1" a="1"/>
  <c r="N25" i="1" s="1"/>
  <c r="O25" i="1" s="1"/>
  <c r="M26" i="1"/>
  <c r="K26" i="1"/>
  <c r="J26" i="1"/>
  <c r="N22" i="1" a="1"/>
  <c r="N22" i="1" s="1"/>
  <c r="O22" i="1" s="1"/>
  <c r="I29" i="1"/>
  <c r="J29" i="1"/>
  <c r="H29" i="1"/>
  <c r="N34" i="1" a="1"/>
  <c r="N34" i="1" s="1"/>
  <c r="O34" i="1" s="1"/>
  <c r="G26" i="1"/>
  <c r="H26" i="1"/>
  <c r="I26" i="1"/>
  <c r="N12" i="11" a="1"/>
  <c r="N12" i="11" s="1"/>
  <c r="N10" i="11" a="1"/>
  <c r="N10" i="11" s="1"/>
  <c r="N11" i="11" a="1"/>
  <c r="N11" i="11" s="1"/>
  <c r="N9" i="11" a="1"/>
  <c r="N9" i="11" s="1"/>
  <c r="O16" i="11"/>
  <c r="L26" i="1"/>
  <c r="N29" i="1" l="1" a="1"/>
  <c r="N29" i="1" s="1"/>
  <c r="O29" i="1" s="1"/>
  <c r="N26" i="1" a="1"/>
  <c r="N26" i="1" s="1"/>
  <c r="O26" i="1" s="1"/>
  <c r="N16" i="11"/>
  <c r="F24" i="4"/>
  <c r="F23" i="4"/>
  <c r="F20" i="4"/>
  <c r="G37" i="4" l="1"/>
  <c r="F37" i="4"/>
  <c r="G36" i="4"/>
  <c r="F36" i="4"/>
  <c r="G35" i="4"/>
  <c r="F35" i="4"/>
  <c r="M32" i="1" l="1"/>
  <c r="L32" i="1"/>
  <c r="K32" i="1"/>
  <c r="J32" i="1"/>
  <c r="I32" i="1"/>
  <c r="H32" i="1"/>
  <c r="G32" i="1"/>
  <c r="H33" i="1"/>
  <c r="I33" i="1"/>
  <c r="J33" i="1"/>
  <c r="K33" i="1"/>
  <c r="L33" i="1"/>
  <c r="M33" i="1"/>
  <c r="H35" i="1"/>
  <c r="I35" i="1"/>
  <c r="J35" i="1"/>
  <c r="K35" i="1"/>
  <c r="L35" i="1"/>
  <c r="M35" i="1"/>
  <c r="H36" i="1"/>
  <c r="I36" i="1"/>
  <c r="J36" i="1"/>
  <c r="K36" i="1"/>
  <c r="L36" i="1"/>
  <c r="M36" i="1"/>
  <c r="H37" i="1"/>
  <c r="I37" i="1"/>
  <c r="J37" i="1"/>
  <c r="K37" i="1"/>
  <c r="L37" i="1"/>
  <c r="M37" i="1"/>
  <c r="I38" i="1"/>
  <c r="M14" i="1"/>
  <c r="L14" i="1"/>
  <c r="K14" i="1"/>
  <c r="J14" i="1"/>
  <c r="I14" i="1"/>
  <c r="H14" i="1"/>
  <c r="G14" i="1"/>
  <c r="M13" i="1"/>
  <c r="L13" i="1"/>
  <c r="K13" i="1"/>
  <c r="J13" i="1"/>
  <c r="I13" i="1"/>
  <c r="H13" i="1"/>
  <c r="G13" i="1"/>
  <c r="M12" i="1"/>
  <c r="L12" i="1"/>
  <c r="K12" i="1"/>
  <c r="J12" i="1"/>
  <c r="I12" i="1"/>
  <c r="H12" i="1"/>
  <c r="G12" i="1"/>
  <c r="G13" i="4"/>
  <c r="F13" i="4"/>
  <c r="O21" i="10"/>
  <c r="M21" i="10"/>
  <c r="L21" i="10"/>
  <c r="I21" i="10"/>
  <c r="H21" i="10"/>
  <c r="K21" i="10"/>
  <c r="O20" i="10"/>
  <c r="M20" i="10"/>
  <c r="L20" i="10"/>
  <c r="K20" i="10"/>
  <c r="J20" i="10"/>
  <c r="I20" i="10"/>
  <c r="H20" i="10"/>
  <c r="G20" i="10"/>
  <c r="O19" i="10"/>
  <c r="M19" i="10"/>
  <c r="L19" i="10"/>
  <c r="K19" i="10"/>
  <c r="J19" i="10"/>
  <c r="I19" i="10"/>
  <c r="H19" i="10"/>
  <c r="G19" i="10"/>
  <c r="O18" i="10"/>
  <c r="M18" i="10"/>
  <c r="L18" i="10"/>
  <c r="K18" i="10"/>
  <c r="J18" i="10"/>
  <c r="I18" i="10"/>
  <c r="H18" i="10"/>
  <c r="G18" i="10"/>
  <c r="O17" i="10"/>
  <c r="M17" i="10"/>
  <c r="L17" i="10"/>
  <c r="K17" i="10"/>
  <c r="J17" i="10"/>
  <c r="I17" i="10"/>
  <c r="H17" i="10"/>
  <c r="G17" i="10"/>
  <c r="O16" i="10"/>
  <c r="M16" i="10"/>
  <c r="L16" i="10"/>
  <c r="K16" i="10"/>
  <c r="J16" i="10"/>
  <c r="I16" i="10"/>
  <c r="H16" i="10"/>
  <c r="G16" i="10"/>
  <c r="O15" i="10"/>
  <c r="M15" i="10"/>
  <c r="L15" i="10"/>
  <c r="K15" i="10"/>
  <c r="J15" i="10"/>
  <c r="I15" i="10"/>
  <c r="H15" i="10"/>
  <c r="G15" i="10"/>
  <c r="O14" i="10"/>
  <c r="M14" i="10"/>
  <c r="L14" i="10"/>
  <c r="K14" i="10"/>
  <c r="J14" i="10"/>
  <c r="I14" i="10"/>
  <c r="H14" i="10"/>
  <c r="G14" i="10"/>
  <c r="O13" i="10"/>
  <c r="M13" i="10"/>
  <c r="L13" i="10"/>
  <c r="K13" i="10"/>
  <c r="J13" i="10"/>
  <c r="I13" i="10"/>
  <c r="H13" i="10"/>
  <c r="G13" i="10"/>
  <c r="O12" i="10"/>
  <c r="M12" i="10"/>
  <c r="L12" i="10"/>
  <c r="K12" i="10"/>
  <c r="J12" i="10"/>
  <c r="I12" i="10"/>
  <c r="H12" i="10"/>
  <c r="O11" i="10"/>
  <c r="M11" i="10"/>
  <c r="L11" i="10"/>
  <c r="K11" i="10"/>
  <c r="J11" i="10"/>
  <c r="I11" i="10"/>
  <c r="H11" i="10"/>
  <c r="O10" i="10"/>
  <c r="M10" i="10"/>
  <c r="L10" i="10"/>
  <c r="K10" i="10"/>
  <c r="J10" i="10"/>
  <c r="I10" i="10"/>
  <c r="H10" i="10"/>
  <c r="O9" i="10"/>
  <c r="M9" i="10"/>
  <c r="L9" i="10"/>
  <c r="K9" i="10"/>
  <c r="J9" i="10"/>
  <c r="I9" i="10"/>
  <c r="H9" i="10"/>
  <c r="N6" i="10"/>
  <c r="H38" i="1" l="1"/>
  <c r="N32" i="1" a="1"/>
  <c r="N32" i="1" s="1"/>
  <c r="O32" i="1" s="1"/>
  <c r="L38" i="1"/>
  <c r="K38" i="1"/>
  <c r="J38" i="1"/>
  <c r="M38" i="1"/>
  <c r="G38" i="1"/>
  <c r="N12" i="1" a="1"/>
  <c r="N12" i="1" s="1"/>
  <c r="O12" i="1" s="1"/>
  <c r="N13" i="1" a="1"/>
  <c r="N13" i="1" s="1"/>
  <c r="O13" i="1" s="1"/>
  <c r="N14" i="1" a="1"/>
  <c r="N14" i="1" s="1"/>
  <c r="O14" i="1" s="1"/>
  <c r="N20" i="10" a="1"/>
  <c r="N20" i="10" s="1"/>
  <c r="N16" i="10" a="1"/>
  <c r="N16" i="10" s="1"/>
  <c r="N19" i="10" a="1"/>
  <c r="N19" i="10" s="1"/>
  <c r="N18" i="10" a="1"/>
  <c r="N18" i="10" s="1"/>
  <c r="N17" i="10" a="1"/>
  <c r="N17" i="10" s="1"/>
  <c r="N15" i="10" a="1"/>
  <c r="N15" i="10" s="1"/>
  <c r="N14" i="10" a="1"/>
  <c r="N14" i="10" s="1"/>
  <c r="N13" i="10" a="1"/>
  <c r="N13" i="10" s="1"/>
  <c r="N12" i="10" a="1"/>
  <c r="N12" i="10" s="1"/>
  <c r="N11" i="10" a="1"/>
  <c r="N11" i="10" s="1"/>
  <c r="N10" i="10" a="1"/>
  <c r="N10" i="10" s="1"/>
  <c r="O22" i="10"/>
  <c r="N9" i="10" a="1"/>
  <c r="N9" i="10" s="1"/>
  <c r="J21" i="10"/>
  <c r="G21" i="10"/>
  <c r="N38" i="1" l="1" a="1"/>
  <c r="N38" i="1" s="1"/>
  <c r="O38" i="1" s="1"/>
  <c r="N21" i="10" a="1"/>
  <c r="N21" i="10" s="1"/>
  <c r="N22" i="10" s="1"/>
  <c r="G10" i="6" l="1"/>
  <c r="G12" i="6"/>
  <c r="G13" i="6"/>
  <c r="G31" i="4"/>
  <c r="G32" i="4"/>
  <c r="G33" i="4"/>
  <c r="G43" i="4"/>
  <c r="G60" i="4"/>
  <c r="G61" i="4"/>
  <c r="G62" i="4"/>
  <c r="G63" i="4"/>
  <c r="G65" i="4"/>
  <c r="G66" i="4"/>
  <c r="G16" i="4"/>
  <c r="G18" i="4"/>
  <c r="J8" i="5"/>
  <c r="J9" i="5"/>
  <c r="J10" i="5"/>
  <c r="J11" i="5"/>
  <c r="J12" i="5"/>
  <c r="J13" i="5"/>
  <c r="J14" i="5"/>
  <c r="J15" i="5"/>
  <c r="J16" i="5"/>
  <c r="J17" i="5"/>
  <c r="J20" i="5"/>
  <c r="J21" i="5"/>
  <c r="J22" i="5"/>
  <c r="J23" i="5"/>
  <c r="J7" i="5"/>
  <c r="H8" i="5"/>
  <c r="H9" i="5"/>
  <c r="H10" i="5"/>
  <c r="H11" i="5"/>
  <c r="H12" i="5"/>
  <c r="H13" i="5"/>
  <c r="H14" i="5"/>
  <c r="H15" i="5"/>
  <c r="H16" i="5"/>
  <c r="H17" i="5"/>
  <c r="H20" i="5"/>
  <c r="H21" i="5"/>
  <c r="H22" i="5"/>
  <c r="H23" i="5"/>
  <c r="H7" i="5"/>
  <c r="J24" i="5" l="1"/>
  <c r="G11" i="1"/>
  <c r="H11" i="1"/>
  <c r="I11" i="1"/>
  <c r="J11" i="1"/>
  <c r="K11" i="1"/>
  <c r="L11" i="1"/>
  <c r="M11" i="1"/>
  <c r="G15" i="1"/>
  <c r="H15" i="1"/>
  <c r="I15" i="1"/>
  <c r="J15" i="1"/>
  <c r="K15" i="1"/>
  <c r="L15" i="1"/>
  <c r="M15" i="1"/>
  <c r="G16" i="1"/>
  <c r="H16" i="1"/>
  <c r="I16" i="1"/>
  <c r="J16" i="1"/>
  <c r="K16" i="1"/>
  <c r="L16" i="1"/>
  <c r="M16" i="1"/>
  <c r="G18" i="1"/>
  <c r="H18" i="1"/>
  <c r="I18" i="1"/>
  <c r="J18" i="1"/>
  <c r="K18" i="1"/>
  <c r="L18" i="1"/>
  <c r="M18" i="1"/>
  <c r="G19" i="1"/>
  <c r="H19" i="1"/>
  <c r="I19" i="1"/>
  <c r="J19" i="1"/>
  <c r="K19" i="1"/>
  <c r="L19" i="1"/>
  <c r="M19" i="1"/>
  <c r="G23" i="1"/>
  <c r="H23" i="1"/>
  <c r="I23" i="1"/>
  <c r="J23" i="1"/>
  <c r="K23" i="1"/>
  <c r="L23" i="1"/>
  <c r="M23" i="1"/>
  <c r="G24" i="1"/>
  <c r="H24" i="1"/>
  <c r="I24" i="1"/>
  <c r="J24" i="1"/>
  <c r="K24" i="1"/>
  <c r="L24" i="1"/>
  <c r="M24" i="1"/>
  <c r="G33" i="1"/>
  <c r="N33" i="1" s="1" a="1"/>
  <c r="N33" i="1" s="1"/>
  <c r="O33" i="1" s="1"/>
  <c r="G35" i="1"/>
  <c r="N35" i="1" s="1" a="1"/>
  <c r="N35" i="1" s="1"/>
  <c r="O35" i="1" s="1"/>
  <c r="G36" i="1"/>
  <c r="N36" i="1" s="1" a="1"/>
  <c r="N36" i="1" s="1"/>
  <c r="O36" i="1" s="1"/>
  <c r="G37" i="1"/>
  <c r="N37" i="1" s="1" a="1"/>
  <c r="N37" i="1" s="1"/>
  <c r="O37" i="1" s="1"/>
  <c r="H9" i="1"/>
  <c r="I9" i="1"/>
  <c r="J9" i="1"/>
  <c r="K9" i="1"/>
  <c r="L9" i="1"/>
  <c r="M9" i="1"/>
  <c r="H10" i="1"/>
  <c r="I10" i="1"/>
  <c r="J10" i="1"/>
  <c r="K10" i="1"/>
  <c r="L10" i="1"/>
  <c r="M10" i="1"/>
  <c r="G10" i="1"/>
  <c r="G9" i="1"/>
  <c r="N6" i="1"/>
  <c r="N9" i="1" l="1" a="1"/>
  <c r="N9" i="1" s="1"/>
  <c r="O9" i="1" s="1"/>
  <c r="N18" i="1" a="1"/>
  <c r="N18" i="1" s="1"/>
  <c r="O18" i="1" s="1"/>
  <c r="N24" i="1" a="1"/>
  <c r="N24" i="1" s="1"/>
  <c r="O24" i="1" s="1"/>
  <c r="N10" i="1" a="1"/>
  <c r="N10" i="1" s="1"/>
  <c r="O10" i="1" s="1"/>
  <c r="N16" i="1" a="1"/>
  <c r="N16" i="1" s="1"/>
  <c r="O16" i="1" s="1"/>
  <c r="N11" i="1" a="1"/>
  <c r="N11" i="1" s="1"/>
  <c r="O11" i="1" s="1"/>
  <c r="N23" i="1" a="1"/>
  <c r="N23" i="1" s="1"/>
  <c r="O23" i="1" s="1"/>
  <c r="N19" i="1" a="1"/>
  <c r="N19" i="1" s="1"/>
  <c r="O19" i="1" s="1"/>
  <c r="N15" i="1" a="1"/>
  <c r="N15" i="1" s="1"/>
  <c r="O15" i="1" s="1"/>
  <c r="F43" i="4" l="1"/>
  <c r="F33" i="4"/>
  <c r="F32" i="4"/>
  <c r="F31" i="4"/>
  <c r="F18" i="4"/>
  <c r="E6" i="8" l="1"/>
  <c r="E5" i="8"/>
  <c r="E4" i="8"/>
  <c r="F13" i="7"/>
  <c r="F12" i="7"/>
  <c r="F11" i="7"/>
  <c r="F16" i="7"/>
  <c r="F15" i="7"/>
  <c r="F14" i="7"/>
  <c r="E11" i="8"/>
  <c r="E9" i="8"/>
  <c r="E8" i="8"/>
  <c r="E17" i="8"/>
  <c r="E16" i="8"/>
  <c r="E19" i="8"/>
  <c r="E18" i="8"/>
  <c r="E14" i="8"/>
  <c r="E13" i="8"/>
  <c r="F17" i="7"/>
  <c r="F10" i="7"/>
  <c r="F9" i="7"/>
  <c r="F8" i="7"/>
  <c r="E20" i="8" l="1"/>
  <c r="E21" i="8" s="1"/>
  <c r="E22" i="8" s="1"/>
  <c r="F18" i="7"/>
  <c r="F19" i="7" s="1"/>
  <c r="F20" i="7" s="1"/>
  <c r="F12" i="6" l="1"/>
  <c r="F10" i="6"/>
  <c r="F13" i="6"/>
  <c r="F9" i="6"/>
  <c r="F14" i="6" l="1"/>
  <c r="G9" i="6"/>
  <c r="G14" i="6" s="1"/>
  <c r="J30" i="1"/>
  <c r="I30" i="1"/>
  <c r="M30" i="1"/>
  <c r="G30" i="1"/>
  <c r="K30" i="1"/>
  <c r="H30" i="1"/>
  <c r="L30" i="1"/>
  <c r="N30" i="1" l="1" a="1"/>
  <c r="N30" i="1" s="1"/>
  <c r="I23" i="5"/>
  <c r="I20" i="5"/>
  <c r="I21" i="5"/>
  <c r="I22" i="5"/>
  <c r="I15" i="5"/>
  <c r="I14" i="5"/>
  <c r="I13" i="5"/>
  <c r="I12" i="5"/>
  <c r="I9" i="5"/>
  <c r="I10" i="5"/>
  <c r="I7" i="5"/>
  <c r="I8" i="5"/>
  <c r="I17" i="5"/>
  <c r="I16" i="5"/>
  <c r="I11" i="5"/>
  <c r="N39" i="1" l="1"/>
  <c r="O30" i="1"/>
  <c r="I24" i="5"/>
  <c r="O39" i="1" l="1"/>
  <c r="F66" i="4"/>
  <c r="F65" i="4"/>
  <c r="F60" i="4"/>
  <c r="F61" i="4"/>
  <c r="F62" i="4"/>
  <c r="F63" i="4"/>
  <c r="F16" i="4"/>
  <c r="F14" i="4"/>
  <c r="G14" i="4" s="1"/>
  <c r="G67" i="4" l="1"/>
  <c r="F67" i="4"/>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<sst xmlns="http://schemas.openxmlformats.org/spreadsheetml/2006/main" count="333" uniqueCount="184">
  <si>
    <t>DESCRIPTION</t>
  </si>
  <si>
    <t>TOTAL</t>
  </si>
  <si>
    <t>IMAGE</t>
  </si>
  <si>
    <t>GST AMOUNT</t>
  </si>
  <si>
    <t>Comments:</t>
  </si>
  <si>
    <t xml:space="preserve">
</t>
  </si>
  <si>
    <t>White Price</t>
  </si>
  <si>
    <t>Unit Price</t>
  </si>
  <si>
    <t>Sub-Total</t>
  </si>
  <si>
    <t>SUB TOTAL</t>
  </si>
  <si>
    <t>6-8 weeks</t>
  </si>
  <si>
    <t>LEAD TIMES</t>
  </si>
  <si>
    <t>QTY</t>
  </si>
  <si>
    <t>1800 x 1000</t>
  </si>
  <si>
    <t xml:space="preserve">1000 x 1000 </t>
  </si>
  <si>
    <r>
      <t xml:space="preserve">VENUS VENEER TIMBER DINING TABLE
</t>
    </r>
    <r>
      <rPr>
        <sz val="10"/>
        <rFont val="Arial Nova"/>
        <family val="2"/>
      </rPr>
      <t>Victorian Ash veneer timber dining table with 22mm top. 
750H with adjustable feet to allow for uneven floors. 
Available in a wide range of stains and custom sizes available</t>
    </r>
  </si>
  <si>
    <t>900 Diameter</t>
  </si>
  <si>
    <t>1000 Diameter</t>
  </si>
  <si>
    <t>1200 Diameter</t>
  </si>
  <si>
    <t>1500 Diameter</t>
  </si>
  <si>
    <t>DELIVERY TBA</t>
  </si>
  <si>
    <t>Dining Chair Price List</t>
  </si>
  <si>
    <t>1200 x 1200</t>
  </si>
  <si>
    <t>1800 x 1200</t>
  </si>
  <si>
    <t xml:space="preserve">Semifreddo Chair upholstered in house vinyl (Dolaro). 
Available in stock colours: A05 (Black), A23 (Taupe), SA4 (Anthracite) </t>
  </si>
  <si>
    <t>Semifreddo Chair upholstered in premium vinyl (synthetic suede) 
Available in stock colours: Preston 24 (Tan), Preston 22 (Mocha)</t>
  </si>
  <si>
    <t>Fabric / Veneer Seat Options</t>
  </si>
  <si>
    <t>Price</t>
  </si>
  <si>
    <t>Column1</t>
  </si>
  <si>
    <t>Upholstered in your choice of fabric - based on price fabric @ $50 per metre</t>
  </si>
  <si>
    <t xml:space="preserve">Semifreddo Chair </t>
  </si>
  <si>
    <t xml:space="preserve">Upholstered in house fabric or Velvet.
Available in stock colours:
Cruz Fabric -  7006 (Black),  9852( Charcoal),  9673 (Light Grey) or 9502 ( Taupe )
Velvet - Avocado or Denim </t>
  </si>
  <si>
    <t>Note: These chairs are mostly imported, so they have limited timber stains and fabrics.
Some are available raw, and upholstery can be changed, but extra charges apply.</t>
  </si>
  <si>
    <t>These products are imported, so are available in a limited range of colours.
All products here are commercially rated</t>
  </si>
  <si>
    <t>YORK DINING TABLES
Supplied Knockdown
Material: Rubberwood</t>
  </si>
  <si>
    <t>2100 x 1050 x 750</t>
  </si>
  <si>
    <t>1200D Roundx 750H</t>
  </si>
  <si>
    <t>750 X 750</t>
  </si>
  <si>
    <t>1200 X 750</t>
  </si>
  <si>
    <t>Imported Dining Table Price List</t>
  </si>
  <si>
    <t>Australian Made Dining Table Price List</t>
  </si>
  <si>
    <t>All furniture quoted in this worksheet Australian Made and is available in your choice of stain.</t>
  </si>
  <si>
    <t>Warranty:</t>
  </si>
  <si>
    <t>All of these tables are supplied with a 5 year warranty.</t>
  </si>
  <si>
    <t>TINA DINING TABLES
Supplied Knockdown
Material: Rubberwood</t>
  </si>
  <si>
    <r>
      <rPr>
        <b/>
        <sz val="12"/>
        <rFont val="Arial Nova"/>
        <family val="2"/>
      </rPr>
      <t xml:space="preserve">Bergen Chair - Fabric Seat
</t>
    </r>
    <r>
      <rPr>
        <sz val="12"/>
        <rFont val="Arial Nova"/>
        <family val="2"/>
      </rPr>
      <t xml:space="preserve">
820H x 495W x  570D
Seat Height 470
</t>
    </r>
  </si>
  <si>
    <r>
      <rPr>
        <b/>
        <sz val="12"/>
        <rFont val="Arial Nova"/>
        <family val="2"/>
      </rPr>
      <t xml:space="preserve">Bergen Chair -Veneer Seat
</t>
    </r>
    <r>
      <rPr>
        <sz val="12"/>
        <rFont val="Arial Nova"/>
        <family val="2"/>
      </rPr>
      <t xml:space="preserve">
820H x 495W x  570D
Seat Height 470
</t>
    </r>
  </si>
  <si>
    <r>
      <rPr>
        <b/>
        <sz val="12"/>
        <rFont val="Arial Nova"/>
        <family val="2"/>
      </rPr>
      <t xml:space="preserve">Europa
</t>
    </r>
    <r>
      <rPr>
        <sz val="12"/>
        <rFont val="Arial Nova"/>
        <family val="2"/>
      </rPr>
      <t xml:space="preserve">
850H x 460W x  560D
Seat Height 470
</t>
    </r>
  </si>
  <si>
    <r>
      <rPr>
        <b/>
        <sz val="12"/>
        <rFont val="Arial Nova"/>
        <family val="2"/>
      </rPr>
      <t xml:space="preserve">Falkland
*Commercially rated </t>
    </r>
    <r>
      <rPr>
        <sz val="12"/>
        <rFont val="Arial Nova"/>
        <family val="2"/>
      </rPr>
      <t xml:space="preserve">
820H x 500W x 590D
Seat 470H
Upholstered back and seat
</t>
    </r>
  </si>
  <si>
    <r>
      <rPr>
        <b/>
        <sz val="12"/>
        <rFont val="Arial Nova"/>
        <family val="2"/>
      </rPr>
      <t xml:space="preserve">Finland
*Commercially rated 
</t>
    </r>
    <r>
      <rPr>
        <sz val="12"/>
        <rFont val="Arial Nova"/>
        <family val="2"/>
      </rPr>
      <t xml:space="preserve">
820H x 565W x  650D
Veneer or upholstered seat
*</t>
    </r>
    <r>
      <rPr>
        <b/>
        <sz val="12"/>
        <rFont val="Arial Nova"/>
        <family val="2"/>
      </rPr>
      <t xml:space="preserve">* Seats can be upholstered in your chosen fabric.  * </t>
    </r>
    <r>
      <rPr>
        <sz val="12"/>
        <rFont val="Arial Nova"/>
        <family val="2"/>
      </rPr>
      <t xml:space="preserve">
Please addd $100 plus fabric.</t>
    </r>
  </si>
  <si>
    <r>
      <rPr>
        <b/>
        <sz val="12"/>
        <rFont val="Arial Nova"/>
        <family val="2"/>
      </rPr>
      <t xml:space="preserve">Hendriks
*Commercially rated 
</t>
    </r>
    <r>
      <rPr>
        <sz val="12"/>
        <rFont val="Arial Nova"/>
        <family val="2"/>
      </rPr>
      <t xml:space="preserve">
870H x 460W x 570D
</t>
    </r>
  </si>
  <si>
    <r>
      <rPr>
        <b/>
        <sz val="12"/>
        <rFont val="Arial Nova"/>
        <family val="2"/>
      </rPr>
      <t xml:space="preserve">Jade
*Commercially rated 
</t>
    </r>
    <r>
      <rPr>
        <sz val="12"/>
        <rFont val="Arial Nova"/>
        <family val="2"/>
      </rPr>
      <t xml:space="preserve">
870H x 490W x 520D
</t>
    </r>
  </si>
  <si>
    <r>
      <rPr>
        <b/>
        <sz val="12"/>
        <rFont val="Arial Nova"/>
        <family val="2"/>
      </rPr>
      <t xml:space="preserve">Lisbon
</t>
    </r>
    <r>
      <rPr>
        <sz val="12"/>
        <rFont val="Arial Nova"/>
        <family val="2"/>
      </rPr>
      <t xml:space="preserve">
830H x 490W x 530D x  650D
</t>
    </r>
  </si>
  <si>
    <r>
      <rPr>
        <b/>
        <sz val="12"/>
        <rFont val="Arial Nova"/>
        <family val="2"/>
      </rPr>
      <t xml:space="preserve">Moon
*Commercially rated 
</t>
    </r>
    <r>
      <rPr>
        <sz val="12"/>
        <rFont val="Arial Nova"/>
        <family val="2"/>
      </rPr>
      <t xml:space="preserve">
820H x 510W x 570D
Seat Heiight 480
</t>
    </r>
  </si>
  <si>
    <r>
      <rPr>
        <b/>
        <sz val="12"/>
        <rFont val="Arial Nova"/>
        <family val="2"/>
      </rPr>
      <t>Mustang
*Commercially rated
90</t>
    </r>
    <r>
      <rPr>
        <sz val="12"/>
        <rFont val="Arial Nova"/>
        <family val="2"/>
      </rPr>
      <t>0H x 450W x  520D
Seat Height 480
Upholstered seat
*</t>
    </r>
    <r>
      <rPr>
        <b/>
        <sz val="12"/>
        <rFont val="Arial Nova"/>
        <family val="2"/>
      </rPr>
      <t xml:space="preserve">* Seats can be upholstered in your chosen fabric.  * </t>
    </r>
    <r>
      <rPr>
        <sz val="12"/>
        <rFont val="Arial Nova"/>
        <family val="2"/>
      </rPr>
      <t xml:space="preserve">
Please addd $100 plus fabric.</t>
    </r>
  </si>
  <si>
    <r>
      <rPr>
        <b/>
        <sz val="12"/>
        <rFont val="Arial Nova"/>
        <family val="2"/>
      </rPr>
      <t>Reim
*Commercially rated
935</t>
    </r>
    <r>
      <rPr>
        <sz val="12"/>
        <rFont val="Arial Nova"/>
        <family val="2"/>
      </rPr>
      <t xml:space="preserve">H x 400W x  720D
Seat Height 470
Upholstered seat
</t>
    </r>
  </si>
  <si>
    <r>
      <rPr>
        <b/>
        <sz val="11"/>
        <rFont val="Arial Nova"/>
        <family val="2"/>
      </rPr>
      <t xml:space="preserve">Norlane (Imported) </t>
    </r>
    <r>
      <rPr>
        <sz val="11"/>
        <rFont val="Arial Nova"/>
        <family val="2"/>
      </rPr>
      <t xml:space="preserve">
'Solid timber frame with veneer or upholstered seat
- Standard Colour Seats: Black, Clay, Congac, Pebble PU
- Standard Stain Options: Natural, Light Walnut, Black
Can be supplied in your choice of fabric.  Price is $50 per chair plus fabric.
</t>
    </r>
  </si>
  <si>
    <t>700mm Diametre</t>
  </si>
  <si>
    <t>600m Diametre</t>
  </si>
  <si>
    <r>
      <t xml:space="preserve">Werzalit Round Tops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New Boston, Ex Works, City, White, Wenge, Stratos, Rustic Kansas, Marble, Black, Arizona</t>
    </r>
  </si>
  <si>
    <r>
      <t xml:space="preserve">Werzalit Bistro Table Top Marble Bistro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Marble (light), Sienna (dark)</t>
    </r>
  </si>
  <si>
    <r>
      <t xml:space="preserve">Werzalit Square Tops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New Boston, Ex Works, City, White, Wenge, Stratos, Rustic Kansas, Marble, Black, Arizona</t>
    </r>
  </si>
  <si>
    <t>800 x 800</t>
  </si>
  <si>
    <t>600 x 600</t>
  </si>
  <si>
    <t>700 x 700</t>
  </si>
  <si>
    <r>
      <t xml:space="preserve">Melamine Table Tops
</t>
    </r>
    <r>
      <rPr>
        <sz val="10"/>
        <rFont val="Arial Nova"/>
        <family val="2"/>
      </rPr>
      <t xml:space="preserve">Enhance your commercial space with the Melamine Table Topcrafted for durability and sophistication. Featuring a 25mm MDF construction and 2mm ABS edging, it ensures resilience in high-traffic environments. Backed by a 2-year warranty, this table top is the ideal choice for those seeking quality for their commercial applications.
</t>
    </r>
    <r>
      <rPr>
        <b/>
        <sz val="10"/>
        <rFont val="Arial Nova"/>
        <family val="2"/>
      </rPr>
      <t>Select Beech, White, Black - Other colours available - quoting required</t>
    </r>
  </si>
  <si>
    <t>50cm Base - Suitable for 600D top to 800 square</t>
  </si>
  <si>
    <t>40 cm Base - Suitable for 600D top to 800 square</t>
  </si>
  <si>
    <t>600D Base</t>
  </si>
  <si>
    <t>450D Base</t>
  </si>
  <si>
    <r>
      <rPr>
        <b/>
        <sz val="11"/>
        <rFont val="Arial"/>
        <family val="2"/>
        <scheme val="minor"/>
      </rPr>
      <t>Durafurn Disco Table Base - Black / White</t>
    </r>
    <r>
      <rPr>
        <sz val="11"/>
        <rFont val="Arial"/>
        <family val="2"/>
        <scheme val="minor"/>
      </rPr>
      <t xml:space="preserve">
</t>
    </r>
    <r>
      <rPr>
        <sz val="11"/>
        <rFont val="Arial"/>
        <family val="2"/>
        <scheme val="minor"/>
      </rPr>
      <t>a robust and stylish addition to any commercial space designed to elevate your dining experience. Crafted from sturdy cast iron with a sleek black powder-coated finish, this table base exudes durability and sophistication, making it the perfect choice for cafes, restaurants, and bistros alike..</t>
    </r>
  </si>
  <si>
    <r>
      <rPr>
        <b/>
        <sz val="11"/>
        <rFont val="Arial"/>
        <family val="2"/>
        <scheme val="minor"/>
      </rPr>
      <t>Durafurn Disco Table Base - Black &amp; Gold / White &amp; Gold</t>
    </r>
    <r>
      <rPr>
        <sz val="11"/>
        <rFont val="Arial"/>
        <family val="2"/>
        <scheme val="minor"/>
      </rPr>
      <t xml:space="preserve">
</t>
    </r>
    <r>
      <rPr>
        <sz val="11"/>
        <rFont val="Arial"/>
        <family val="2"/>
        <scheme val="minor"/>
      </rPr>
      <t>a robust and stylish addition to any commercial space designed to elevate your dining experience. Crafted from sturdy cast iron with a sleek black powder-coated finish, this table base exudes durability and sophistication, making it the perfect choice for cafes, restaurants, and bistros alike.</t>
    </r>
  </si>
  <si>
    <r>
      <rPr>
        <b/>
        <sz val="11"/>
        <rFont val="Arial"/>
        <family val="2"/>
        <scheme val="minor"/>
      </rPr>
      <t>Durafurn Square Table Base</t>
    </r>
    <r>
      <rPr>
        <sz val="11"/>
        <rFont val="Arial"/>
        <family val="2"/>
        <scheme val="minor"/>
      </rPr>
      <t xml:space="preserve">
</t>
    </r>
    <r>
      <rPr>
        <sz val="11"/>
        <rFont val="Arial"/>
        <family val="2"/>
        <scheme val="minor"/>
      </rPr>
      <t>Discover the Square 50 Table Base.  Crafted from high-grade cast iron, this table base boasts a 500SQ footprint complemented by a 450x450mm top cross. Its sleek black powder-coated finish exudes modern elegance, making it a versatile fit for diverse decor themes.</t>
    </r>
  </si>
  <si>
    <t>Cafe Table Tops</t>
  </si>
  <si>
    <t>Café Table Bases</t>
  </si>
  <si>
    <t>Medketen</t>
  </si>
  <si>
    <t>OPTIONAL:  Adjustable Glides $40 per table</t>
  </si>
  <si>
    <r>
      <t xml:space="preserve">NOVA SOLID TIMBER DINING TABLE - VIC ASH
</t>
    </r>
    <r>
      <rPr>
        <sz val="10"/>
        <rFont val="Arial Nova"/>
        <family val="2"/>
      </rPr>
      <t>Solid Victorian Ash Australian timber dining table with 22mm top with bullnose edhe and rounded corners.
750H with adjustable feet to allow for uneven floors. 
Available in a wide range of stains and custom sizes available</t>
    </r>
  </si>
  <si>
    <r>
      <t xml:space="preserve">TRADITIONAL PEDESTAL BASE
TVENUS-P
</t>
    </r>
    <r>
      <rPr>
        <sz val="10"/>
        <rFont val="Arial Nova"/>
        <family val="2"/>
      </rPr>
      <t>Victorian Ash veneer timber dining table with 22mm top with plinth. 
750H with adjustable feet to allow for uneven floors. 
Available in a wide range of stains and custom sizes available</t>
    </r>
  </si>
  <si>
    <t>Description</t>
  </si>
  <si>
    <t>Image</t>
  </si>
  <si>
    <t>Metreage2</t>
  </si>
  <si>
    <t>Warwick Lustrell Vinyl</t>
  </si>
  <si>
    <t>Wortley Studio Encore Vinyl</t>
  </si>
  <si>
    <t>Warwick Tritan Plains ($40)</t>
  </si>
  <si>
    <t>Materialised Vista Vinyl</t>
  </si>
  <si>
    <t>Hot off the Press on Zircon Zem</t>
  </si>
  <si>
    <t>Premium Print on Zircon Zem</t>
  </si>
  <si>
    <t>Column2</t>
  </si>
  <si>
    <t>Column3</t>
  </si>
  <si>
    <t>Column4</t>
  </si>
  <si>
    <t>Column5</t>
  </si>
  <si>
    <t>Dining Chairs</t>
  </si>
  <si>
    <t>Total Estimate (excluding GST and Freight</t>
  </si>
  <si>
    <t>Type in your Qty Below</t>
  </si>
  <si>
    <t xml:space="preserve">The fabrics below are just a small selection of what is available and suitable for aged care - there are many more available.  Contact us for pricing for a specific fabric. </t>
  </si>
  <si>
    <t>Column6</t>
  </si>
  <si>
    <t>Column7</t>
  </si>
  <si>
    <t>Column8</t>
  </si>
  <si>
    <t>Discount Offered</t>
  </si>
  <si>
    <t>Metres</t>
  </si>
  <si>
    <t>Extended Price</t>
  </si>
  <si>
    <t>Quantity</t>
  </si>
  <si>
    <t>Make sure one fabric is ticked</t>
  </si>
  <si>
    <r>
      <t xml:space="preserve">Click on the fabric name to see the fabric range.
</t>
    </r>
    <r>
      <rPr>
        <b/>
        <sz val="14"/>
        <color rgb="FFFF0000"/>
        <rFont val="Arial Nova"/>
        <family val="2"/>
      </rPr>
      <t>Select ONE tick box to build a quote based on quantity required</t>
    </r>
  </si>
  <si>
    <t>As per Qtys above</t>
  </si>
  <si>
    <t xml:space="preserve">Totals will update automatically </t>
  </si>
  <si>
    <t>Activity Chair Price List</t>
  </si>
  <si>
    <r>
      <rPr>
        <b/>
        <sz val="11"/>
        <rFont val="Arial Nova"/>
        <family val="2"/>
      </rPr>
      <t>Ara</t>
    </r>
    <r>
      <rPr>
        <sz val="11"/>
        <rFont val="Arial Nova"/>
        <family val="2"/>
      </rPr>
      <t xml:space="preserve">
Sled 12mm Chrome Frame
PolyProp Seat and Back, Available in Black, White Grey or Black</t>
    </r>
  </si>
  <si>
    <r>
      <rPr>
        <b/>
        <sz val="11"/>
        <rFont val="Arial Nova"/>
        <family val="2"/>
      </rPr>
      <t>Ara With Seat Pad Sled Base</t>
    </r>
    <r>
      <rPr>
        <sz val="11"/>
        <rFont val="Arial Nova"/>
        <family val="2"/>
      </rPr>
      <t xml:space="preserve">
</t>
    </r>
  </si>
  <si>
    <r>
      <rPr>
        <b/>
        <sz val="11"/>
        <rFont val="Arial Nova"/>
        <family val="2"/>
      </rPr>
      <t>Chameleon Laminate - Stackable</t>
    </r>
    <r>
      <rPr>
        <sz val="11"/>
        <rFont val="Arial Nova"/>
        <family val="2"/>
      </rPr>
      <t xml:space="preserve">
Sled Base
Laminated Shell FSC Certified
Chrome Tubular frame
High Density Foam
Seat Pan</t>
    </r>
  </si>
  <si>
    <r>
      <rPr>
        <b/>
        <sz val="11"/>
        <rFont val="Arial Nova"/>
        <family val="2"/>
      </rPr>
      <t>Chameleon Laminate - with arms (non stackable)</t>
    </r>
    <r>
      <rPr>
        <sz val="11"/>
        <rFont val="Arial Nova"/>
        <family val="2"/>
      </rPr>
      <t xml:space="preserve">
Sled Base 
Laminated Shell FSC Certified
Chrome Tubular frame
High Density Foam
Seat Pan</t>
    </r>
  </si>
  <si>
    <r>
      <rPr>
        <b/>
        <sz val="11"/>
        <rFont val="Arial Nova"/>
        <family val="2"/>
      </rPr>
      <t xml:space="preserve">Star Mesh - 4 Legs
</t>
    </r>
    <r>
      <rPr>
        <sz val="11"/>
        <rFont val="Arial Nova"/>
        <family val="2"/>
      </rPr>
      <t xml:space="preserve">
Upholstered Seat with Mesh back 22mm Tube Frame 
Black Powder Coat (Note chrome is pictured)
Plastic Seat and Back
Antimicrobial Foam
Mesh Back
Stackable
</t>
    </r>
  </si>
  <si>
    <r>
      <rPr>
        <b/>
        <sz val="11"/>
        <rFont val="Arial Nova"/>
        <family val="2"/>
      </rPr>
      <t xml:space="preserve">Star Mesh- Sled Base
</t>
    </r>
    <r>
      <rPr>
        <sz val="11"/>
        <rFont val="Arial Nova"/>
        <family val="2"/>
      </rPr>
      <t xml:space="preserve">
Upholstered Seat with Mesh back 22mm Tube Frame 
Black Powder Coat (Note chrome is pictured)
Plastic Seat and Back
Antimicrobial Foam
Mesh Back
</t>
    </r>
  </si>
  <si>
    <r>
      <rPr>
        <b/>
        <sz val="11"/>
        <rFont val="Arial Nova"/>
        <family val="2"/>
      </rPr>
      <t xml:space="preserve">Star Round - 4 Legs
</t>
    </r>
    <r>
      <rPr>
        <sz val="11"/>
        <rFont val="Arial Nova"/>
        <family val="2"/>
      </rPr>
      <t xml:space="preserve">
Plastic / Upholstered seat and back
Black Powder Coat (Note chrome is pictured)
Plastic Seat and Back
Antimicrobial Foam
Mesh Back
Stackable
</t>
    </r>
  </si>
  <si>
    <r>
      <rPr>
        <b/>
        <sz val="11"/>
        <rFont val="Arial Nova"/>
        <family val="2"/>
      </rPr>
      <t xml:space="preserve">Star Round - 4 Legs
</t>
    </r>
    <r>
      <rPr>
        <sz val="11"/>
        <rFont val="Arial Nova"/>
        <family val="2"/>
      </rPr>
      <t xml:space="preserve">
Upholstered Seat and back 
22mm Tube Frame 
Black Powder Coat (Note chrome is pictured)
Plastic Seat and Back
Antimicrobial Foam
Stackable
</t>
    </r>
  </si>
  <si>
    <r>
      <rPr>
        <b/>
        <sz val="11"/>
        <rFont val="Arial Nova"/>
        <family val="2"/>
      </rPr>
      <t xml:space="preserve">Star Round - 4 Legs Sled base
</t>
    </r>
    <r>
      <rPr>
        <sz val="11"/>
        <rFont val="Arial Nova"/>
        <family val="2"/>
      </rPr>
      <t xml:space="preserve">
Upholstered Seat and back 
22mm Tube Frame 
Black Powder Coat (Note chrome is pictured)
Plastic Seat and Back
Antimicrobial Foam
Stackable
</t>
    </r>
  </si>
  <si>
    <t>Discount</t>
  </si>
  <si>
    <t>50+ - 5%
60+ - 6%
70+ 7%
80+ 8%</t>
  </si>
  <si>
    <t>(Discount does not apply to fabric)</t>
  </si>
  <si>
    <r>
      <rPr>
        <b/>
        <sz val="11"/>
        <rFont val="Arial Nova"/>
        <family val="2"/>
      </rPr>
      <t xml:space="preserve">Amy Dining Chair </t>
    </r>
    <r>
      <rPr>
        <sz val="11"/>
        <rFont val="Arial Nova"/>
        <family val="2"/>
      </rPr>
      <t xml:space="preserve">
Solid Victorian Ash timber frame with 3/4 back upholstered armchair.   
- 900H X 550W X 585D. Seat 500 x 490W x 490D.
- Price is for clear lacquer finish, add $15 to price for stained finish. 
- 0.6m fabric per chair.
</t>
    </r>
    <r>
      <rPr>
        <b/>
        <sz val="11"/>
        <rFont val="Arial Nova"/>
        <family val="2"/>
      </rPr>
      <t>Made in Melbourne</t>
    </r>
  </si>
  <si>
    <r>
      <t xml:space="preserve">
</t>
    </r>
    <r>
      <rPr>
        <b/>
        <sz val="11"/>
        <rFont val="Arial Nova"/>
        <family val="2"/>
      </rPr>
      <t>Oakley Dining Chair</t>
    </r>
    <r>
      <rPr>
        <sz val="11"/>
        <rFont val="Arial Nova"/>
        <family val="2"/>
      </rPr>
      <t xml:space="preserve">
Traditional style upholstered and timber dining chair with stud feature on chair seat Available in a range of stained finishes and your choice of upholstery 
- Australian made 
- 1000mm H, 580mm W, 630mm 
- 1.2m fabric
</t>
    </r>
    <r>
      <rPr>
        <b/>
        <sz val="11"/>
        <rFont val="Arial Nova"/>
        <family val="2"/>
      </rPr>
      <t>Made in Melbourne</t>
    </r>
  </si>
  <si>
    <r>
      <rPr>
        <b/>
        <sz val="11"/>
        <rFont val="Arial Nova"/>
        <family val="2"/>
      </rPr>
      <t>Provincial Dining Chair</t>
    </r>
    <r>
      <rPr>
        <sz val="11"/>
        <rFont val="Arial Nova"/>
        <family val="2"/>
      </rPr>
      <t xml:space="preserve">
Traditional style upholstered and timber dining chair with stud feature on chair seat Available in a range of stained finishes and your choice of upholstery
- Australian made 
- 1000mm H, 580mm W, 630mm D 
- 1.2m fabric
</t>
    </r>
    <r>
      <rPr>
        <b/>
        <sz val="11"/>
        <rFont val="Arial Nova"/>
        <family val="2"/>
      </rPr>
      <t>Made in Melbourne</t>
    </r>
  </si>
  <si>
    <r>
      <rPr>
        <b/>
        <sz val="11"/>
        <rFont val="Arial Nova"/>
        <family val="2"/>
      </rPr>
      <t>Provence Dining Chair</t>
    </r>
    <r>
      <rPr>
        <sz val="11"/>
        <rFont val="Arial Nova"/>
        <family val="2"/>
      </rPr>
      <t xml:space="preserve">
Traditional style upholstered and timber dining chair with stud feature on chair seat Available in a range of stained finishes and your choice of upholstery 
- Australian made 
- 1100mm H, 580mm W, 630mm D 
- 1.2m fabric
</t>
    </r>
    <r>
      <rPr>
        <b/>
        <sz val="11"/>
        <rFont val="Arial Nova"/>
        <family val="2"/>
      </rPr>
      <t>Made in Melbourne</t>
    </r>
  </si>
  <si>
    <r>
      <rPr>
        <b/>
        <sz val="11"/>
        <rFont val="Arial Nova"/>
        <family val="2"/>
      </rPr>
      <t xml:space="preserve">Converse High Back 
- </t>
    </r>
    <r>
      <rPr>
        <sz val="11"/>
        <rFont val="Arial Nova"/>
        <family val="2"/>
      </rPr>
      <t>'Height  900  Width  540 Depth 570 
- Seat Height  470  Seat Width  490  Seat Depth  550  
- Arm Height  660mm
- Price is for clear lacquer finish, add $15 to price for stained finish.
- 1.5m fabric per chair.</t>
    </r>
    <r>
      <rPr>
        <b/>
        <sz val="11"/>
        <rFont val="Arial Nova"/>
        <family val="2"/>
      </rPr>
      <t xml:space="preserve">
Made in Melbourne</t>
    </r>
  </si>
  <si>
    <r>
      <rPr>
        <b/>
        <sz val="11"/>
        <rFont val="Arial Nova"/>
        <family val="2"/>
      </rPr>
      <t>Converse</t>
    </r>
    <r>
      <rPr>
        <sz val="11"/>
        <rFont val="Arial Nova"/>
        <family val="2"/>
      </rPr>
      <t xml:space="preserve"> </t>
    </r>
    <r>
      <rPr>
        <b/>
        <sz val="11"/>
        <rFont val="Arial Nova"/>
        <family val="2"/>
      </rPr>
      <t xml:space="preserve">Medium Back  </t>
    </r>
    <r>
      <rPr>
        <sz val="11"/>
        <rFont val="Arial Nova"/>
        <family val="2"/>
      </rPr>
      <t xml:space="preserve">'
- Height  820  Width  540 Depth 570 
- Seat Height  470  Seat Width  490  
- Seat Depth  550  Arm Height  660mm
- Price is for clear lacquer finish, add $15 to price for stained finish.
- 1m fabric per chair.
</t>
    </r>
    <r>
      <rPr>
        <b/>
        <sz val="11"/>
        <rFont val="Arial Nova"/>
        <family val="2"/>
      </rPr>
      <t>Made in Melbourne</t>
    </r>
  </si>
  <si>
    <r>
      <rPr>
        <b/>
        <sz val="11"/>
        <rFont val="Arial Nova"/>
        <family val="2"/>
      </rPr>
      <t xml:space="preserve">Converse Open back </t>
    </r>
    <r>
      <rPr>
        <sz val="11"/>
        <rFont val="Arial Nova"/>
        <family val="2"/>
      </rPr>
      <t xml:space="preserve">
- Height  820  Width  540 Depth 570 
- Seat Height  470  Seat Width  490  Seat Depth  550  
- Arm Height  660mm
- Price is for clear lacquer finish, add $15 to price for stained finish.
- 0.75m fabric per chair.
</t>
    </r>
    <r>
      <rPr>
        <b/>
        <sz val="11"/>
        <rFont val="Arial Nova"/>
        <family val="2"/>
      </rPr>
      <t>Made in Melbourne</t>
    </r>
  </si>
  <si>
    <t>Medketen Vinyl</t>
  </si>
  <si>
    <t>Fabric Back
Vinyl Seat</t>
  </si>
  <si>
    <t>Timber Look Aluminium Price List</t>
  </si>
  <si>
    <t>Lenny Timber Look Aluminium - Stackable 3 High
Using metal woodgrain technology, our metal frame looks just like aluminium, which combines th enatural beauty of wood and the robustness and durability of metal. 
Price from Sydney (Add approx $40 delivery to Melbourne) 
Oak</t>
  </si>
  <si>
    <r>
      <rPr>
        <b/>
        <sz val="11"/>
        <rFont val="Arial Nova"/>
        <family val="2"/>
      </rPr>
      <t>Lenny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Walnut</t>
    </r>
  </si>
  <si>
    <r>
      <rPr>
        <b/>
        <sz val="11"/>
        <rFont val="Arial Nova"/>
        <family val="2"/>
      </rPr>
      <t>Lenny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Beech</t>
    </r>
  </si>
  <si>
    <r>
      <rPr>
        <b/>
        <sz val="11"/>
        <rFont val="Arial Nova"/>
        <family val="2"/>
      </rPr>
      <t>Holly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Oak / Beech</t>
    </r>
  </si>
  <si>
    <t>900 x 900 ($100 per table surcharge for qty less than 4)</t>
  </si>
  <si>
    <t>1000 x 1000 ($100 per table surcharge for qty less than 4)</t>
  </si>
  <si>
    <t>1500 x 1000 ($100 per table surcharge for qty less than 4)</t>
  </si>
  <si>
    <t>1800 x 1000 ($100 per table surcharge for qty less than 4)</t>
  </si>
  <si>
    <t>1000 x 1000  ($100 per table surcharge for qty less than 4)</t>
  </si>
  <si>
    <t>1800 x 1000   ($100 per table surcharge for qty less than 4)</t>
  </si>
  <si>
    <t>2200 x 1000 ($100 per table surcharge for qty less than 4)</t>
  </si>
  <si>
    <r>
      <t xml:space="preserve">EURO BEECH SOLID TIMBER TOP TABLE, with straight frame
Laminate Top, European Beech Frame, no cutouts
</t>
    </r>
    <r>
      <rPr>
        <sz val="10"/>
        <rFont val="Arial Nova"/>
        <family val="2"/>
      </rPr>
      <t xml:space="preserve">- Sollid European Beech base and 25mm 
- Solid timber top top (standard laminates), radiused corners to eliminate sharp edges, 
- square tapered legs.
</t>
    </r>
    <r>
      <rPr>
        <b/>
        <i/>
        <sz val="10"/>
        <rFont val="Arial Nova"/>
        <family val="2"/>
      </rPr>
      <t>* Note: not available as Flat Pack</t>
    </r>
    <r>
      <rPr>
        <sz val="10"/>
        <rFont val="Arial Nova"/>
        <family val="2"/>
      </rPr>
      <t xml:space="preserve">
Under Table Clearance: 698mm</t>
    </r>
  </si>
  <si>
    <r>
      <t xml:space="preserve">HIGH CLEARANCE TABLE - EUROPEAN LEGS WITH LAMINATE TOP
</t>
    </r>
    <r>
      <rPr>
        <sz val="10"/>
        <rFont val="Arial Nova"/>
        <family val="2"/>
      </rPr>
      <t xml:space="preserve">- Solid European Beech timber LEGS ONLY attached to a 25mm laminate top (standard laminates), radiused corners to eliminate sharp edges
- Square tapered legs.
</t>
    </r>
    <r>
      <rPr>
        <b/>
        <sz val="10"/>
        <rFont val="Arial Nova"/>
        <family val="2"/>
      </rPr>
      <t>* Note - Available as flat pack</t>
    </r>
  </si>
  <si>
    <t>With Laminate Top</t>
  </si>
  <si>
    <r>
      <t xml:space="preserve">DALLAS PEDESTAL CROSS BASE
TVENUSXBASE 
</t>
    </r>
    <r>
      <rPr>
        <sz val="10"/>
        <rFont val="Arial Nova"/>
        <family val="2"/>
      </rPr>
      <t>Cross Base Pedestal Dining Table with laminate top
750H with adjustable feet to allow for uneven floors. 
Available in a wide range of stains and custom sizes available</t>
    </r>
  </si>
  <si>
    <r>
      <t xml:space="preserve">DRUM BASE - Beaded FInish
</t>
    </r>
    <r>
      <rPr>
        <sz val="10"/>
        <rFont val="Arial Nova"/>
        <family val="2"/>
      </rPr>
      <t>Drum Base with a Smooth Finish</t>
    </r>
  </si>
  <si>
    <r>
      <t xml:space="preserve">DRUM BASE - Smooth Finish or Fluted
</t>
    </r>
    <r>
      <rPr>
        <sz val="10"/>
        <rFont val="Arial Nova"/>
        <family val="2"/>
      </rPr>
      <t>Drum Base with a Smooth Finish</t>
    </r>
  </si>
  <si>
    <r>
      <t xml:space="preserve">DELTA DINING TABLE
</t>
    </r>
    <r>
      <rPr>
        <sz val="10"/>
        <rFont val="Arial Nova"/>
        <family val="2"/>
      </rPr>
      <t>Cross Base Pedestal Dining Table with laminate top
750H with adjustable feet to allow for uneven floors. 
Available in a wide range of stains and custom sizes available</t>
    </r>
  </si>
  <si>
    <r>
      <t xml:space="preserve">EURO BEECH LAMINATE TOP TABLE, with straight frame
Laminate Top, European Beech Frame, no cutouts
</t>
    </r>
    <r>
      <rPr>
        <sz val="10"/>
        <rFont val="Arial Nova"/>
        <family val="2"/>
      </rPr>
      <t xml:space="preserve">- Sollid European Beech base
- 25mm laminate top (standard laminates), radiused corners to eliminate sharp edges, square tapered legs.
- Square tapered legs
</t>
    </r>
    <r>
      <rPr>
        <b/>
        <i/>
        <sz val="10"/>
        <rFont val="Arial Nova"/>
        <family val="2"/>
      </rPr>
      <t>* Note: not available as Flat Pack. Supplied fully assembled</t>
    </r>
    <r>
      <rPr>
        <sz val="10"/>
        <rFont val="Arial Nova"/>
        <family val="2"/>
      </rPr>
      <t xml:space="preserve">
Under Table Clearance: 698mm</t>
    </r>
  </si>
  <si>
    <r>
      <t xml:space="preserve">CARRINGTON SCALLOPED FRAME WITH LAMINATE TOP
</t>
    </r>
    <r>
      <rPr>
        <sz val="10"/>
        <rFont val="Arial Nova"/>
        <family val="2"/>
      </rPr>
      <t xml:space="preserve">- Solid European Beech timber dining table base
- 25mm Laminate top (standard laminates), radiused corners to eliminate sharp edges, 
- Square tapered legs.
</t>
    </r>
    <r>
      <rPr>
        <b/>
        <i/>
        <sz val="10"/>
        <rFont val="Arial Nova"/>
        <family val="2"/>
      </rPr>
      <t>* These tables can be supplied as Flat pack to save on freight</t>
    </r>
  </si>
  <si>
    <t xml:space="preserve">Arlo Dining Chair
European Beech Timber Frame
- 770H x 630W x 590D
- Seat: 490H
- Arm Height 710
- 1.8m fabric per chair
- Price from Sydney or Brisbane (Add approx $50 delivery to Melbourne) </t>
  </si>
  <si>
    <r>
      <rPr>
        <b/>
        <sz val="11"/>
        <rFont val="Arial Nova"/>
        <family val="2"/>
      </rPr>
      <t xml:space="preserve">Manuela Full back Non Stackable 
</t>
    </r>
    <r>
      <rPr>
        <sz val="11"/>
        <rFont val="Arial Nova"/>
        <family val="2"/>
      </rPr>
      <t xml:space="preserve">European beech timber chair with 3/4 back suitable for dining, reception and activity areas.
-  860mm H, 560mm W, 480mm D, 450mm SH 
- Price is for clear lacquer finish, add $15 to price for stained finish.
- 0.8m fabric per chair.
</t>
    </r>
    <r>
      <rPr>
        <b/>
        <sz val="11"/>
        <rFont val="Arial Nova"/>
        <family val="2"/>
      </rPr>
      <t>Price from Melbourne</t>
    </r>
  </si>
  <si>
    <r>
      <rPr>
        <b/>
        <sz val="11"/>
        <rFont val="Arial Nova"/>
        <family val="2"/>
      </rPr>
      <t xml:space="preserve">Manuela 3/4 Non Stackable </t>
    </r>
    <r>
      <rPr>
        <sz val="11"/>
        <rFont val="Arial Nova"/>
        <family val="2"/>
      </rPr>
      <t xml:space="preserve">
European beech timber chair with 3/4 back suitable for dining, reception and activity areas, stackable, 
- 860mm H, 560mm W, 480mm D, 450mm SH 
- Price is for clear lacquer finish, add $15 to price for stained finish - 
- 0.80m fabric
</t>
    </r>
    <r>
      <rPr>
        <b/>
        <sz val="11"/>
        <rFont val="Arial Nova"/>
        <family val="2"/>
      </rPr>
      <t xml:space="preserve">Price from Sydney or Brisbane (Add approx $40 delivery to Melbourne) </t>
    </r>
  </si>
  <si>
    <t xml:space="preserve">50+ - 5%
60+ - 6%
</t>
  </si>
  <si>
    <r>
      <rPr>
        <b/>
        <sz val="11"/>
        <rFont val="Arial Nova"/>
        <family val="2"/>
      </rPr>
      <t>Gamma Non Stackable</t>
    </r>
    <r>
      <rPr>
        <sz val="11"/>
        <rFont val="Arial Nova"/>
        <family val="2"/>
      </rPr>
      <t xml:space="preserve">
Solid European Beech timber frame with 3/4 back upholstered armchair.   
- 865H x 575W x585D.  Seat 480H x 505W x 460D. AH 655. 
- Price is for clear lacquer finish, add $15 to price for stained finish. 
- 0.8m fabric per chair.
</t>
    </r>
    <r>
      <rPr>
        <b/>
        <sz val="11"/>
        <rFont val="Arial Nova"/>
        <family val="2"/>
      </rPr>
      <t>Price from Sydney or Brisbane (Add approx $40 delivery to Melbourne)</t>
    </r>
    <r>
      <rPr>
        <sz val="11"/>
        <rFont val="Arial Nova"/>
        <family val="2"/>
      </rPr>
      <t xml:space="preserve"> </t>
    </r>
  </si>
  <si>
    <r>
      <rPr>
        <b/>
        <sz val="11"/>
        <rFont val="Arial Nova"/>
        <family val="2"/>
      </rPr>
      <t>Valeria Dining Chair</t>
    </r>
    <r>
      <rPr>
        <sz val="11"/>
        <rFont val="Arial Nova"/>
        <family val="2"/>
      </rPr>
      <t xml:space="preserve">
European Beech Timber Frame
- 920H x 600W x 580D
- Seat: 510H x 500 x 405D
- Arm Height 660mm
- 1.6m fabric per chair
</t>
    </r>
    <r>
      <rPr>
        <b/>
        <sz val="11"/>
        <rFont val="Arial Nova"/>
        <family val="2"/>
      </rPr>
      <t xml:space="preserve">Price from Sydney or Brisbane (Add approx $40 delivery to Melbourne) </t>
    </r>
  </si>
  <si>
    <r>
      <rPr>
        <b/>
        <sz val="11"/>
        <rFont val="Arial Nova"/>
        <family val="2"/>
      </rPr>
      <t>Rimini - Non Stackable</t>
    </r>
    <r>
      <rPr>
        <sz val="11"/>
        <rFont val="Arial Nova"/>
        <family val="2"/>
      </rPr>
      <t xml:space="preserve">
Timber chair with 3/4 back, suitable for dining, reception or activity areas
- 840mm H, 580mm W, 460mm D, 500mm SH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</si>
  <si>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Rimini - Non stackable, fully upholstered seat</t>
    </r>
    <r>
      <rPr>
        <sz val="11"/>
        <rFont val="Arial Nova"/>
        <family val="2"/>
      </rPr>
      <t xml:space="preserve">
Timber chair with 3/4 back, suitable for dining, reception or activity areas
- 840mm H, 580mm W, 460mm D, 500mm SH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</si>
  <si>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Rosetta Dining Chair - Stackable 4 high</t>
    </r>
    <r>
      <rPr>
        <sz val="11"/>
        <rFont val="Arial Nova"/>
        <family val="2"/>
      </rPr>
      <t xml:space="preserve">
Solid European Beech timber frame with 3/4 back upholstered armchair.   
-  860H x 545W x 600D
- Seat 480H x 480W x 465D.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</si>
  <si>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Balmoral Dining Chair</t>
    </r>
    <r>
      <rPr>
        <sz val="11"/>
        <rFont val="Arial Nova"/>
        <family val="2"/>
      </rPr>
      <t xml:space="preserve">
European Beech Timber Frame
- 880H x 600W x 580D
- Seat: 470H x 490 x 570D
- Arm Height 660mm
- 1.6m fabric per chair
</t>
    </r>
    <r>
      <rPr>
        <b/>
        <sz val="11"/>
        <rFont val="Arial Nova"/>
        <family val="2"/>
      </rPr>
      <t xml:space="preserve">Price from Sydney or Brisbane (Add approx $40 delivery to Melbourne) </t>
    </r>
  </si>
  <si>
    <r>
      <rPr>
        <b/>
        <sz val="11"/>
        <rFont val="Arial Nova"/>
        <family val="2"/>
      </rPr>
      <t xml:space="preserve">Flora Dining Chair </t>
    </r>
    <r>
      <rPr>
        <sz val="11"/>
        <rFont val="Arial Nova"/>
        <family val="2"/>
      </rPr>
      <t xml:space="preserve">
Solid European Beech timber frame with 3/4 back upholstered armchair.   
-  825H x 578W x 465D
- Seat 460H x 450W x 435D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</si>
  <si>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Gamma - Stackable 4 high</t>
    </r>
    <r>
      <rPr>
        <sz val="11"/>
        <rFont val="Arial Nova"/>
        <family val="2"/>
      </rPr>
      <t xml:space="preserve">
Solid European Beech timber frame with 3/4 back upholstered armchair.   
- 865H x 575W x585D.  Seat 480H x 505W x 460D. AH 655.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</si>
  <si>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Health Dining Chair - Stackable 4 high</t>
    </r>
    <r>
      <rPr>
        <sz val="11"/>
        <rFont val="Arial Nova"/>
        <family val="2"/>
      </rPr>
      <t xml:space="preserve">
Solid European Beech timber frame with 3/4 back upholstered armchair.   
-  925H x 565W x585D.  Seat 420H x 570W x 600D. AH 660.
- Price is for clear lacquer finish, add $15 to price for stained finish. 
- 0.8m fabric per chair.
</t>
    </r>
    <r>
      <rPr>
        <b/>
        <sz val="11"/>
        <rFont val="Arial Nova"/>
        <family val="2"/>
      </rPr>
      <t xml:space="preserve"> Price from Sydney or Brisbane (Add approx $40 delivery to Melbourne) </t>
    </r>
  </si>
  <si>
    <r>
      <rPr>
        <b/>
        <sz val="11"/>
        <rFont val="Arial Nova"/>
        <family val="2"/>
      </rPr>
      <t>Martina - Stackable or non stackable</t>
    </r>
    <r>
      <rPr>
        <sz val="11"/>
        <rFont val="Arial Nova"/>
        <family val="2"/>
      </rPr>
      <t xml:space="preserve">
Solid European Beech timber frame with 3/4 back upholstered armchair.   
-  860H x 565W x565D.  Seat 485H x 500W x 490D.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</si>
  <si>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Marta - Stackable or non stackable</t>
    </r>
    <r>
      <rPr>
        <sz val="11"/>
        <rFont val="Arial Nova"/>
        <family val="2"/>
      </rPr>
      <t xml:space="preserve">
Solid European Beech timber frame with 3/4 back upholstered armchair.   
- 880H x 575W x595D.  Seat 480H x 500W x 480D. AH 648.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</si>
  <si>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Bariatric</t>
    </r>
    <r>
      <rPr>
        <sz val="11"/>
        <rFont val="Arial Nova"/>
        <family val="2"/>
      </rPr>
      <t xml:space="preserve">
Solid European Beech timber frame with 3/4 back upholstered armchair.   
-  860H x 710W x565D.  
- Seat 485H x 630W x 495D. 
- Arm Height: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</si>
  <si>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 xml:space="preserve">Jane Dining Chair </t>
    </r>
    <r>
      <rPr>
        <sz val="11"/>
        <rFont val="Arial Nova"/>
        <family val="2"/>
      </rPr>
      <t xml:space="preserve">
Solid European Beech timber frame with 3/4 back upholstered armchair.   
- Price is for clear lacquer finish, add $15 to price for stained finish. 
- 0.75m fabric per chair.
</t>
    </r>
    <r>
      <rPr>
        <b/>
        <sz val="11"/>
        <rFont val="Arial Nova"/>
        <family val="2"/>
      </rPr>
      <t>Made in Melbourne</t>
    </r>
  </si>
  <si>
    <r>
      <rPr>
        <b/>
        <sz val="11"/>
        <rFont val="Arial Nova"/>
        <family val="2"/>
      </rPr>
      <t xml:space="preserve">Balmoral </t>
    </r>
    <r>
      <rPr>
        <sz val="11"/>
        <rFont val="Arial Nova"/>
        <family val="2"/>
      </rPr>
      <t xml:space="preserve">
European Beech Timber Frame
- 880H x 600W x 580D
- Seat: 470H x 490 x 570D
- Arm Height 660mm
- 1.6m fabric per chair
</t>
    </r>
    <r>
      <rPr>
        <b/>
        <sz val="11"/>
        <rFont val="Arial Nova"/>
        <family val="2"/>
      </rPr>
      <t xml:space="preserve">Price from Sydney or Brisbane (Add approx $40 delivery to Melbourne) </t>
    </r>
  </si>
  <si>
    <r>
      <rPr>
        <b/>
        <sz val="11"/>
        <rFont val="Arial Nova"/>
        <family val="2"/>
      </rPr>
      <t>Mary</t>
    </r>
    <r>
      <rPr>
        <sz val="11"/>
        <rFont val="Arial Nova"/>
        <family val="2"/>
      </rPr>
      <t xml:space="preserve">
European Beech Timber Frame
- 900H 
- Seat: 480H x 500Wx 470D
- Arm Height 660mm
- 1.5m fabric per chair
</t>
    </r>
    <r>
      <rPr>
        <b/>
        <sz val="11"/>
        <rFont val="Arial Nova"/>
        <family val="2"/>
      </rPr>
      <t xml:space="preserve">Price from Sydney or Brisbane (Add approx $40 delivery to Melbourne) </t>
    </r>
  </si>
  <si>
    <t>Coming soon</t>
  </si>
  <si>
    <r>
      <t>LENNY 
ALUMINIUM FRAME LAMINATE TOP TABLE, with straight frame
Laminate Top</t>
    </r>
    <r>
      <rPr>
        <sz val="10"/>
        <rFont val="Arial Nova"/>
        <family val="2"/>
      </rPr>
      <t xml:space="preserve">- 
- Aluminium Frame 
- 25mm laminate top (standard laminates), radiused corners to eliminate sharp edges, square tapered legs.
</t>
    </r>
    <r>
      <rPr>
        <b/>
        <i/>
        <sz val="10"/>
        <rFont val="Arial Nova"/>
        <family val="2"/>
      </rPr>
      <t xml:space="preserve">* Available as Flat Pack. </t>
    </r>
  </si>
  <si>
    <r>
      <rPr>
        <b/>
        <sz val="11"/>
        <rFont val="Arial Nova"/>
        <family val="2"/>
      </rPr>
      <t>Meteor 4 Legs - Stackable (without Arms)</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t>
    </r>
  </si>
  <si>
    <r>
      <rPr>
        <b/>
        <sz val="11"/>
        <rFont val="Arial Nova"/>
        <family val="2"/>
      </rPr>
      <t xml:space="preserve">Meteor Sled Base - Stackable (without Arms)
</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t>
    </r>
  </si>
  <si>
    <r>
      <rPr>
        <b/>
        <sz val="11"/>
        <rFont val="Arial Nova"/>
        <family val="2"/>
      </rPr>
      <t xml:space="preserve">Meteor 4 Legs - Non Stackable with arms
</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t>
    </r>
  </si>
  <si>
    <r>
      <rPr>
        <b/>
        <sz val="11"/>
        <rFont val="Arial Nova"/>
        <family val="2"/>
      </rPr>
      <t>Meteor Sled Base - Non Stackable with arms</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t>
    </r>
  </si>
  <si>
    <r>
      <rPr>
        <b/>
        <sz val="11"/>
        <rFont val="Arial Nova"/>
        <family val="2"/>
      </rPr>
      <t>Amy Bariatric Dining Chair - Extra Wide</t>
    </r>
    <r>
      <rPr>
        <sz val="11"/>
        <rFont val="Arial Nova"/>
        <family val="2"/>
      </rPr>
      <t xml:space="preserve">
Solid Victorian Ash timber frame with 3/4 back upholstered armchair.   
- 900H X 690W X 585D. Seat 500H x 600W x 460D.
- Price is for clear lacquer finish, add $15 to price for stained finish. 
- 0.8m fabric per chair.
</t>
    </r>
    <r>
      <rPr>
        <b/>
        <sz val="11"/>
        <rFont val="Arial Nova"/>
        <family val="2"/>
      </rPr>
      <t>Made in Melbourne</t>
    </r>
  </si>
  <si>
    <r>
      <rPr>
        <b/>
        <sz val="11"/>
        <rFont val="Arial Nova"/>
        <family val="2"/>
      </rPr>
      <t>Stephanie with Front Castors - Stackable 4 High</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</si>
  <si>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Stackable 4 High</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</si>
  <si>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Non Stackable</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</si>
  <si>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Non Stackable with Castors</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</si>
  <si>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Lenny Timber Look Alumnium Dining Table 900 x 900</t>
    </r>
    <r>
      <rPr>
        <sz val="11"/>
        <rFont val="Arial Nova"/>
        <family val="2"/>
      </rPr>
      <t xml:space="preserve">
Aluminium Frame with matching laminate tops
</t>
    </r>
  </si>
  <si>
    <r>
      <rPr>
        <b/>
        <sz val="11"/>
        <rFont val="Arial Nova"/>
        <family val="2"/>
      </rPr>
      <t>Lenny Timber Look Alumnium Dining Table 1000 x 1000</t>
    </r>
    <r>
      <rPr>
        <sz val="11"/>
        <rFont val="Arial Nova"/>
        <family val="2"/>
      </rPr>
      <t xml:space="preserve">
Aluminium Frame with matching laminate tops
</t>
    </r>
  </si>
  <si>
    <t xml:space="preserve">900 x 900 </t>
  </si>
  <si>
    <t>1500 x 1000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</si>
</sst>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5">
    <numFmt numFmtId="44" formatCode="_-&quot;$&quot;* #,##0.00_-;\-&quot;$&quot;* #,##0.00_-;_-&quot;$&quot;* &quot;-&quot;??_-;_-@_-"/>
    <numFmt numFmtId="164" formatCode="_(&quot;$&quot;* #,##0.00_);_(&quot;$&quot;* \(#,##0.00\);_(&quot;$&quot;* &quot;-&quot;??_);_(@_)"/>
    <numFmt numFmtId="165" formatCode="[&lt;=9999999]###\-####;\(###\)\ ###\-####"/>
    <numFmt numFmtId="166" formatCode="0.0"/>
    <numFmt numFmtId="167" formatCode="_(&quot;$&quot;* #,##0.0_);_(&quot;$&quot;* \(#,##0.0\);_(&quot;$&quot;* &quot;-&quot;??_);_(@_)"/>
  </numFmts>
  <fonts count="42" x14ac:knownFonts="1">
    <font>
      <sz val="11"/>
      <name val="Arial"/>
      <family val="2"/>
      <scheme val="minor"/>
    </font>
    <font>
      <b/>
      <sz val="10"/>
      <name val="Arial"/>
      <family val="2"/>
    </font>
    <font>
      <sz val="28"/>
      <color theme="1" tint="0.499984740745262"/>
      <name val="Arial"/>
      <family val="2"/>
      <scheme val="major"/>
    </font>
    <font>
      <sz val="11"/>
      <name val="Arial"/>
      <family val="2"/>
      <scheme val="minor"/>
    </font>
    <font>
      <b/>
      <sz val="18"/>
      <color theme="1" tint="0.24994659260841701"/>
      <name val="Arial"/>
      <family val="2"/>
      <scheme val="minor"/>
    </font>
    <font>
      <b/>
      <sz val="11"/>
      <name val="Arial"/>
      <family val="2"/>
      <scheme val="minor"/>
    </font>
    <font>
      <i/>
      <sz val="11"/>
      <name val="Arial"/>
      <family val="2"/>
      <scheme val="minor"/>
    </font>
    <font>
      <sz val="10"/>
      <name val="Arial"/>
      <family val="2"/>
    </font>
    <font>
      <b/>
      <sz val="14"/>
      <color theme="1" tint="0.24994659260841701"/>
      <name val="Arial"/>
      <family val="2"/>
      <scheme val="minor"/>
    </font>
    <font>
      <sz val="10"/>
      <name val="Arial"/>
      <family val="2"/>
      <scheme val="minor"/>
    </font>
    <font>
      <sz val="9"/>
      <name val="Arial"/>
      <family val="2"/>
      <scheme val="minor"/>
    </font>
    <font>
      <i/>
      <sz val="11"/>
      <name val="Arial Nova"/>
      <family val="2"/>
    </font>
    <font>
      <b/>
      <sz val="11"/>
      <name val="Arial Nova"/>
      <family val="2"/>
    </font>
    <font>
      <sz val="11"/>
      <name val="Arial Nova"/>
      <family val="2"/>
    </font>
    <font>
      <sz val="10"/>
      <name val="Arial Nova"/>
      <family val="2"/>
    </font>
    <font>
      <b/>
      <sz val="10"/>
      <name val="Arial Nova"/>
      <family val="2"/>
    </font>
    <font>
      <sz val="11"/>
      <name val="Arial Nova"/>
      <family val="2"/>
    </font>
    <font>
      <b/>
      <sz val="28"/>
      <color theme="0" tint="-0.499984740745262"/>
      <name val="Arial"/>
      <family val="2"/>
      <scheme val="minor"/>
    </font>
    <font>
      <b/>
      <sz val="11"/>
      <name val="Arial Nova"/>
      <family val="2"/>
    </font>
    <font>
      <b/>
      <sz val="20"/>
      <color theme="0" tint="-0.499984740745262"/>
      <name val="Arial"/>
      <family val="2"/>
      <scheme val="minor"/>
    </font>
    <font>
      <sz val="12"/>
      <name val="Arial"/>
      <family val="2"/>
      <scheme val="minor"/>
    </font>
    <font>
      <sz val="12"/>
      <name val="Arial Nova"/>
      <family val="2"/>
    </font>
    <font>
      <b/>
      <sz val="12"/>
      <name val="Arial Nova"/>
      <family val="2"/>
    </font>
    <font>
      <sz val="14"/>
      <name val="Arial Nova"/>
      <family val="2"/>
    </font>
    <font>
      <sz val="11"/>
      <name val="Arial"/>
      <family val="2"/>
      <scheme val="minor"/>
    </font>
    <font>
      <sz val="11"/>
      <color theme="1" tint="0.249977111117893"/>
      <name val="Arial Nova"/>
      <family val="2"/>
    </font>
    <font>
      <b/>
      <i/>
      <sz val="11"/>
      <name val="Arial Nova"/>
      <family val="2"/>
    </font>
    <font>
      <b/>
      <sz val="12"/>
      <color rgb="FFFF0000"/>
      <name val="Arial Nova"/>
      <family val="2"/>
    </font>
    <font>
      <sz val="14"/>
      <color theme="1"/>
      <name val="Arial Nova"/>
      <family val="2"/>
    </font>
    <font>
      <b/>
      <sz val="14"/>
      <color rgb="FFFF0000"/>
      <name val="Arial Nova"/>
      <family val="2"/>
    </font>
    <font>
      <b/>
      <sz val="12"/>
      <color rgb="FFFF0000"/>
      <name val="Arial"/>
      <family val="2"/>
      <scheme val="minor"/>
    </font>
    <font>
      <b/>
      <sz val="10"/>
      <color rgb="FF00B050"/>
      <name val="Arial Nova"/>
      <family val="2"/>
    </font>
    <font>
      <sz val="12"/>
      <name val="Arial Nova"/>
      <family val="2"/>
    </font>
    <font>
      <b/>
      <sz val="10"/>
      <color rgb="FF00B050"/>
      <name val="Arial Nova"/>
      <family val="2"/>
    </font>
    <font>
      <sz val="11"/>
      <name val="Arial Nova"/>
      <family val="2"/>
    </font>
    <font>
      <b/>
      <sz val="11"/>
      <name val="Arial Nova"/>
      <family val="2"/>
    </font>
    <font>
      <b/>
      <sz val="11"/>
      <color rgb="FF00B050"/>
      <name val="Arial Nova"/>
      <family val="2"/>
    </font>
    <font>
      <b/>
      <i/>
      <sz val="10"/>
      <name val="Arial Nova"/>
      <family val="2"/>
    </font>
    <font>
      <sz val="12"/>
      <name val="Arial Nova"/>
      <family val="2"/>
    </font>
    <font>
      <sz val="14"/>
      <color theme="1" tint="0.24994659260841701"/>
      <name val="Arial"/>
      <family val="2"/>
      <scheme val="minor"/>
    </font>
    <font>
      <sz val="11"/>
      <name val="Arial Nova"/>
      <family val="2"/>
    </font>
    <font>
      <b/>
      <sz val="11"/>
      <name val="Arial Nova"/>
      <family val="2"/>
    </font>
  </fonts>
  <fills count="10">
    <fill>
      <patternFill patternType="none"/>
    </fill>
    <fill>
      <patternFill patternType="gray125"/>
    </fill>
    <fill>
      <patternFill patternType="solid">
        <fgColor theme="0" tint="-4.9989318521683403E-2"/>
        <bgColor indexed="64"/>
      </patternFill>
    </fill>
    <fill>
      <patternFill patternType="solid">
        <fgColor theme="0"/>
        <bgColor indexed="64"/>
      </patternFill>
    </fill>
    <fill>
      <patternFill patternType="solid">
        <fgColor theme="8" tint="0.79998168889431442"/>
        <bgColor indexed="64"/>
      </patternFill>
    </fill>
    <fill>
      <patternFill patternType="solid">
        <fgColor rgb="FF92D05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rgb="FFFFFF00"/>
        <bgColor indexed="64"/>
      </patternFill>
    </fill>
  </fills>
  <borders count="29">
    <border>
      <left/>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left>
      <right/>
      <top/>
      <bottom/>
      <diagonal/>
    </border>
    <border>
      <left style="thin">
        <color indexed="64"/>
      </left>
      <right style="thin">
        <color indexed="64"/>
      </right>
      <top style="thin">
        <color indexed="64"/>
      </top>
      <bottom style="thin">
        <color indexed="64"/>
      </bottom>
      <diagonal/>
    </border>
    <border>
      <left/>
      <right style="thin">
        <color theme="0" tint="-0.34998626667073579"/>
      </right>
      <top style="thin">
        <color theme="0" tint="-0.34998626667073579"/>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rgb="FF00B050"/>
      </left>
      <right/>
      <top style="thin">
        <color rgb="FF00B050"/>
      </top>
      <bottom style="thin">
        <color rgb="FF00B050"/>
      </bottom>
      <diagonal/>
    </border>
    <border>
      <left/>
      <right style="thin">
        <color rgb="FF00B050"/>
      </right>
      <top style="thin">
        <color rgb="FF00B050"/>
      </top>
      <bottom style="thin">
        <color rgb="FF00B050"/>
      </bottom>
      <diagonal/>
    </border>
    <border>
      <left/>
      <right style="thin">
        <color rgb="FF00B050"/>
      </right>
      <top/>
      <bottom/>
      <diagonal/>
    </border>
    <border>
      <left/>
      <right/>
      <top style="thin">
        <color rgb="FF00B050"/>
      </top>
      <bottom style="thin">
        <color rgb="FF00B050"/>
      </bottom>
      <diagonal/>
    </border>
    <border>
      <left/>
      <right/>
      <top/>
      <bottom style="thin">
        <color rgb="FF00B050"/>
      </bottom>
      <diagonal/>
    </border>
  </borders>
  <cellStyleXfs count="23">
    <xf numFmtId="0" fontId="0" fillId="0" borderId="0">
      <alignment horizontal="left" vertical="center" wrapText="1"/>
    </xf>
    <xf numFmtId="3" fontId="3" fillId="0" borderId="0" applyFont="0" applyFill="0" applyBorder="0">
      <alignment horizontal="center" vertical="center"/>
    </xf>
    <xf numFmtId="164" fontId="7" fillId="0" borderId="0" applyFont="0" applyFill="0" applyBorder="0" applyProtection="0">
      <alignment horizontal="right" vertical="center"/>
    </xf>
    <xf numFmtId="10" fontId="7" fillId="0" borderId="0" applyFont="0" applyFill="0" applyBorder="0" applyProtection="0">
      <alignment horizontal="right" vertical="center"/>
    </xf>
    <xf numFmtId="0" fontId="2" fillId="0" borderId="0">
      <alignment horizontal="right"/>
    </xf>
    <xf numFmtId="0" fontId="4" fillId="0" borderId="0"/>
    <xf numFmtId="0" fontId="6" fillId="0" borderId="0">
      <alignment horizontal="right"/>
    </xf>
    <xf numFmtId="0" fontId="5" fillId="0" borderId="0">
      <alignment vertical="top"/>
    </xf>
    <xf numFmtId="0" fontId="5" fillId="0" borderId="0">
      <alignment horizontal="right" vertical="center"/>
    </xf>
    <xf numFmtId="0" fontId="3" fillId="0" borderId="1">
      <alignment horizontal="center" vertical="center" wrapText="1"/>
    </xf>
    <xf numFmtId="0" fontId="5" fillId="0" borderId="0">
      <alignment horizontal="center" wrapText="1"/>
    </xf>
    <xf numFmtId="0" fontId="6" fillId="0" borderId="0">
      <alignment horizontal="left" vertical="top" wrapText="1"/>
    </xf>
    <xf numFmtId="0" fontId="3" fillId="0" borderId="0">
      <alignment horizontal="right" vertical="center" indent="1"/>
    </xf>
    <xf numFmtId="165" fontId="3" fillId="0" borderId="0" applyFont="0" applyFill="0" applyBorder="0">
      <alignment horizontal="left" vertical="top"/>
    </xf>
    <xf numFmtId="0" fontId="5" fillId="0" borderId="0">
      <alignment horizontal="right"/>
    </xf>
    <xf numFmtId="0" fontId="3" fillId="2" borderId="1">
      <alignment horizontal="center" vertical="center"/>
    </xf>
    <xf numFmtId="49" fontId="3" fillId="0" borderId="0" applyFont="0" applyFill="0" applyBorder="0">
      <alignment horizontal="center" vertical="center" wrapText="1"/>
    </xf>
    <xf numFmtId="0" fontId="3" fillId="0" borderId="2" applyNumberFormat="0" applyFont="0" applyFill="0" applyAlignment="0">
      <alignment horizontal="left" vertical="center" wrapText="1"/>
    </xf>
    <xf numFmtId="14" fontId="3" fillId="0" borderId="0" applyFont="0" applyFill="0" applyBorder="0">
      <alignment horizontal="center" vertical="center"/>
    </xf>
    <xf numFmtId="0" fontId="3" fillId="0" borderId="0">
      <alignment horizontal="left" vertical="center" wrapText="1"/>
    </xf>
    <xf numFmtId="0" fontId="3" fillId="0" borderId="0">
      <alignment horizontal="left" vertical="center" wrapText="1"/>
    </xf>
    <xf numFmtId="14" fontId="3" fillId="0" borderId="0">
      <alignment horizontal="left"/>
    </xf>
    <xf numFmtId="0" fontId="3" fillId="0" borderId="0" applyNumberFormat="0" applyFont="0" applyFill="0" applyBorder="0">
      <alignment horizontal="left" wrapText="1"/>
    </xf>
  </cellStyleXfs>
  <cellXfs count="171">
    <xf numFmtId="0" fontId="0" fillId="0" borderId="0" xfId="0">
      <alignment horizontal="left" vertical="center" wrapText="1"/>
    </xf>
    <xf numFmtId="0" fontId="6" fillId="0" borderId="0" xfId="11">
      <alignment horizontal="left" vertical="top" wrapText="1"/>
    </xf>
    <xf numFmtId="0" fontId="8" fillId="0" borderId="0" xfId="5" applyFont="1"/>
    <xf numFmtId="0" fontId="9" fillId="0" borderId="0" xfId="0" applyFont="1">
      <alignment horizontal="left" vertical="center" wrapText="1"/>
    </xf>
    <xf numFmtId="0" fontId="13" fillId="0" borderId="0" xfId="0" applyFont="1">
      <alignment horizontal="left" vertical="center" wrapText="1"/>
    </xf>
    <xf numFmtId="0" fontId="14" fillId="0" borderId="1" xfId="9" applyFont="1">
      <alignment horizontal="center" vertical="center" wrapText="1"/>
    </xf>
    <xf numFmtId="0" fontId="14" fillId="0" borderId="0" xfId="0" applyFont="1">
      <alignment horizontal="left" vertical="center" wrapText="1"/>
    </xf>
    <xf numFmtId="0" fontId="12" fillId="3" borderId="3" xfId="19" applyFont="1" applyFill="1" applyBorder="1" applyAlignment="1">
      <alignment horizontal="center" vertical="center" wrapText="1"/>
    </xf>
    <xf numFmtId="164" fontId="13" fillId="3" borderId="3" xfId="2" applyFont="1" applyFill="1" applyBorder="1">
      <alignment horizontal="right" vertical="center"/>
    </xf>
    <xf numFmtId="164" fontId="16" fillId="0" borderId="3" xfId="17" applyNumberFormat="1" applyFont="1" applyFill="1" applyBorder="1" applyAlignment="1">
      <alignment horizontal="left" vertical="center" wrapText="1"/>
    </xf>
    <xf numFmtId="166" fontId="16" fillId="0" borderId="3" xfId="17" applyNumberFormat="1" applyFont="1" applyFill="1" applyBorder="1" applyAlignment="1">
      <alignment horizontal="center" vertical="center" wrapText="1"/>
    </xf>
    <xf numFmtId="164" fontId="13" fillId="0" borderId="3" xfId="0" applyNumberFormat="1" applyFont="1" applyBorder="1" applyAlignment="1">
      <alignment horizontal="right" vertical="center"/>
    </xf>
    <xf numFmtId="164" fontId="0" fillId="2" borderId="3" xfId="2" applyFont="1" applyFill="1" applyBorder="1">
      <alignment horizontal="right" vertical="center"/>
    </xf>
    <xf numFmtId="164" fontId="12" fillId="2" borderId="3" xfId="2" applyFont="1" applyFill="1" applyBorder="1">
      <alignment horizontal="right" vertical="center"/>
    </xf>
    <xf numFmtId="0" fontId="13" fillId="0" borderId="0" xfId="0" applyFont="1" applyAlignment="1">
      <alignment horizontal="right" vertical="center" wrapText="1"/>
    </xf>
    <xf numFmtId="0" fontId="13" fillId="0" borderId="0" xfId="0" applyFont="1" applyAlignment="1">
      <alignment vertical="center" wrapText="1"/>
    </xf>
    <xf numFmtId="0" fontId="8" fillId="0" borderId="0" xfId="5" applyFont="1" applyAlignment="1">
      <alignment wrapText="1"/>
    </xf>
    <xf numFmtId="0" fontId="13" fillId="0" borderId="3" xfId="0" applyFont="1" applyBorder="1">
      <alignment horizontal="left" vertical="center" wrapText="1"/>
    </xf>
    <xf numFmtId="0" fontId="13" fillId="0" borderId="0" xfId="0" applyFont="1" applyAlignment="1">
      <alignment horizontal="center" vertical="center" wrapText="1"/>
    </xf>
    <xf numFmtId="0" fontId="11" fillId="0" borderId="0" xfId="22" applyFont="1" applyAlignment="1">
      <alignment horizontal="right" wrapText="1"/>
    </xf>
    <xf numFmtId="3" fontId="14" fillId="3" borderId="3" xfId="1" applyFont="1" applyFill="1" applyBorder="1">
      <alignment horizontal="center" vertical="center"/>
    </xf>
    <xf numFmtId="0" fontId="13" fillId="3" borderId="3" xfId="0" quotePrefix="1" applyFont="1" applyFill="1" applyBorder="1">
      <alignment horizontal="left" vertical="center" wrapText="1"/>
    </xf>
    <xf numFmtId="164" fontId="13" fillId="4" borderId="7" xfId="2" applyFont="1" applyFill="1" applyBorder="1">
      <alignment horizontal="right" vertical="center"/>
    </xf>
    <xf numFmtId="0" fontId="13" fillId="3" borderId="0" xfId="15" applyFont="1" applyFill="1" applyBorder="1" applyAlignment="1">
      <alignment vertical="center" wrapText="1"/>
    </xf>
    <xf numFmtId="0" fontId="5" fillId="0" borderId="0" xfId="7" applyAlignment="1">
      <alignment vertical="top" wrapText="1"/>
    </xf>
    <xf numFmtId="0" fontId="0" fillId="0" borderId="0" xfId="0" applyAlignment="1">
      <alignment vertical="top" wrapText="1"/>
    </xf>
    <xf numFmtId="0" fontId="18" fillId="3" borderId="3" xfId="19" applyFont="1" applyFill="1" applyBorder="1" applyAlignment="1">
      <alignment horizontal="center" vertical="center" wrapText="1"/>
    </xf>
    <xf numFmtId="0" fontId="14" fillId="0" borderId="3" xfId="0" applyFont="1" applyBorder="1" applyAlignment="1">
      <alignment horizontal="center" vertical="center" wrapText="1"/>
    </xf>
    <xf numFmtId="0" fontId="13" fillId="3" borderId="3" xfId="0" quotePrefix="1" applyFont="1" applyFill="1" applyBorder="1" applyAlignment="1">
      <alignment horizontal="left" vertical="top" wrapText="1"/>
    </xf>
    <xf numFmtId="166" fontId="13" fillId="0" borderId="3" xfId="17" applyNumberFormat="1" applyFont="1" applyFill="1" applyBorder="1" applyAlignment="1">
      <alignment horizontal="center" vertical="center" wrapText="1"/>
    </xf>
    <xf numFmtId="0" fontId="10" fillId="3" borderId="4" xfId="0" applyFont="1" applyFill="1" applyBorder="1" applyAlignment="1">
      <alignment horizontal="center" vertical="center" wrapText="1"/>
    </xf>
    <xf numFmtId="0" fontId="17" fillId="0" borderId="0" xfId="5" applyFont="1" applyAlignment="1">
      <alignment horizontal="right" vertical="top"/>
    </xf>
    <xf numFmtId="0" fontId="13" fillId="0" borderId="0" xfId="0" applyFont="1" applyAlignment="1">
      <alignment horizontal="left" vertical="center"/>
    </xf>
    <xf numFmtId="0" fontId="15" fillId="2" borderId="1" xfId="15" applyFont="1">
      <alignment horizontal="center" vertical="center"/>
    </xf>
    <xf numFmtId="0" fontId="15" fillId="0" borderId="0" xfId="7" applyFont="1" applyAlignment="1">
      <alignment vertical="center"/>
    </xf>
    <xf numFmtId="0" fontId="13" fillId="2" borderId="0" xfId="15" applyFont="1" applyBorder="1" applyAlignment="1">
      <alignment horizontal="left" vertical="center" wrapText="1"/>
    </xf>
    <xf numFmtId="3" fontId="14" fillId="4" borderId="5" xfId="1" applyFont="1" applyFill="1" applyBorder="1">
      <alignment horizontal="center" vertical="center"/>
    </xf>
    <xf numFmtId="0" fontId="15" fillId="4" borderId="6" xfId="0" applyFont="1" applyFill="1" applyBorder="1">
      <alignment horizontal="left" vertical="center" wrapText="1"/>
    </xf>
    <xf numFmtId="0" fontId="14" fillId="4" borderId="6" xfId="0" applyFont="1" applyFill="1" applyBorder="1" applyAlignment="1">
      <alignment horizontal="center" vertical="center"/>
    </xf>
    <xf numFmtId="164" fontId="14" fillId="4" borderId="6" xfId="2" applyFont="1" applyFill="1" applyBorder="1">
      <alignment horizontal="right" vertical="center"/>
    </xf>
    <xf numFmtId="0" fontId="12" fillId="3" borderId="8" xfId="19" applyFont="1" applyFill="1" applyBorder="1" applyAlignment="1">
      <alignment horizontal="center" vertical="center" wrapText="1"/>
    </xf>
    <xf numFmtId="0" fontId="12" fillId="3" borderId="9" xfId="19" applyFont="1" applyFill="1" applyBorder="1" applyAlignment="1">
      <alignment horizontal="center" vertical="center" wrapText="1"/>
    </xf>
    <xf numFmtId="0" fontId="12" fillId="3" borderId="10" xfId="19" applyFont="1" applyFill="1" applyBorder="1" applyAlignment="1">
      <alignment horizontal="center" vertical="center" wrapText="1"/>
    </xf>
    <xf numFmtId="3" fontId="14" fillId="3" borderId="10" xfId="1" applyFont="1" applyFill="1" applyBorder="1">
      <alignment horizontal="center" vertical="center"/>
    </xf>
    <xf numFmtId="0" fontId="13" fillId="3" borderId="10" xfId="0" quotePrefix="1" applyFont="1" applyFill="1" applyBorder="1">
      <alignment horizontal="left" vertical="center" wrapText="1"/>
    </xf>
    <xf numFmtId="164" fontId="13" fillId="3" borderId="10" xfId="2" applyFont="1" applyFill="1" applyBorder="1">
      <alignment horizontal="right" vertical="center"/>
    </xf>
    <xf numFmtId="3" fontId="14" fillId="4" borderId="3" xfId="1" applyFont="1" applyFill="1" applyBorder="1">
      <alignment horizontal="center" vertical="center"/>
    </xf>
    <xf numFmtId="0" fontId="13" fillId="4" borderId="3" xfId="0" applyFont="1" applyFill="1" applyBorder="1">
      <alignment horizontal="left" vertical="center" wrapText="1"/>
    </xf>
    <xf numFmtId="0" fontId="13" fillId="4" borderId="3" xfId="17" applyFont="1" applyFill="1" applyBorder="1" applyAlignment="1">
      <alignment horizontal="left" vertical="center" wrapText="1"/>
    </xf>
    <xf numFmtId="164" fontId="13" fillId="4" borderId="3" xfId="2" applyFont="1" applyFill="1" applyBorder="1">
      <alignment horizontal="right" vertical="center"/>
    </xf>
    <xf numFmtId="0" fontId="15" fillId="0" borderId="0" xfId="7" applyFont="1">
      <alignment vertical="top"/>
    </xf>
    <xf numFmtId="0" fontId="15" fillId="4" borderId="6" xfId="0" applyFont="1" applyFill="1" applyBorder="1" applyAlignment="1">
      <alignment horizontal="center" vertical="center"/>
    </xf>
    <xf numFmtId="0" fontId="13" fillId="0" borderId="0" xfId="0" applyFont="1" applyAlignment="1">
      <alignment horizontal="right" vertical="center"/>
    </xf>
    <xf numFmtId="0" fontId="15" fillId="4" borderId="3" xfId="0" applyFont="1" applyFill="1" applyBorder="1">
      <alignment horizontal="left" vertical="center" wrapText="1"/>
    </xf>
    <xf numFmtId="0" fontId="19" fillId="0" borderId="0" xfId="5" applyFont="1" applyAlignment="1">
      <alignment horizontal="right" vertical="top"/>
    </xf>
    <xf numFmtId="0" fontId="20" fillId="0" borderId="0" xfId="0" applyFont="1">
      <alignment horizontal="left" vertical="center" wrapText="1"/>
    </xf>
    <xf numFmtId="0" fontId="21" fillId="0" borderId="0" xfId="0" applyFont="1">
      <alignment horizontal="left" vertical="center" wrapText="1"/>
    </xf>
    <xf numFmtId="164" fontId="21" fillId="0" borderId="0" xfId="2" applyFont="1">
      <alignment horizontal="right" vertical="center"/>
    </xf>
    <xf numFmtId="165" fontId="21" fillId="0" borderId="0" xfId="13" applyFont="1" applyAlignment="1">
      <alignment vertical="top"/>
    </xf>
    <xf numFmtId="0" fontId="22" fillId="0" borderId="0" xfId="7" applyFont="1">
      <alignment vertical="top"/>
    </xf>
    <xf numFmtId="164" fontId="21" fillId="3" borderId="0" xfId="2" applyFont="1" applyFill="1" applyBorder="1">
      <alignment horizontal="right" vertical="center"/>
    </xf>
    <xf numFmtId="164" fontId="20" fillId="0" borderId="0" xfId="2" applyFont="1">
      <alignment horizontal="right" vertical="center"/>
    </xf>
    <xf numFmtId="164" fontId="21" fillId="3" borderId="3" xfId="2" applyFont="1" applyFill="1" applyBorder="1">
      <alignment horizontal="right" vertical="center"/>
    </xf>
    <xf numFmtId="3" fontId="21" fillId="3" borderId="3" xfId="1" applyFont="1" applyFill="1" applyBorder="1">
      <alignment horizontal="center" vertical="center"/>
    </xf>
    <xf numFmtId="0" fontId="21" fillId="3" borderId="3" xfId="0" quotePrefix="1" applyFont="1" applyFill="1" applyBorder="1">
      <alignment horizontal="left" vertical="center" wrapText="1"/>
    </xf>
    <xf numFmtId="0" fontId="21" fillId="3" borderId="3" xfId="0" quotePrefix="1" applyFont="1" applyFill="1" applyBorder="1" applyAlignment="1">
      <alignment horizontal="left" vertical="top" wrapText="1"/>
    </xf>
    <xf numFmtId="0" fontId="21" fillId="3" borderId="5" xfId="0" quotePrefix="1" applyFont="1" applyFill="1" applyBorder="1" applyAlignment="1">
      <alignment horizontal="left" vertical="top" wrapText="1"/>
    </xf>
    <xf numFmtId="164" fontId="21" fillId="0" borderId="3" xfId="2" applyFont="1" applyFill="1" applyBorder="1">
      <alignment horizontal="right" vertical="center"/>
    </xf>
    <xf numFmtId="1" fontId="21" fillId="0" borderId="3" xfId="17" applyNumberFormat="1" applyFont="1" applyFill="1" applyBorder="1" applyAlignment="1">
      <alignment horizontal="center" vertical="center" wrapText="1"/>
    </xf>
    <xf numFmtId="0" fontId="22" fillId="3" borderId="3" xfId="0" quotePrefix="1" applyFont="1" applyFill="1" applyBorder="1">
      <alignment horizontal="left" vertical="center" wrapText="1"/>
    </xf>
    <xf numFmtId="1" fontId="22" fillId="3" borderId="5" xfId="19" applyNumberFormat="1" applyFont="1" applyFill="1" applyBorder="1" applyAlignment="1">
      <alignment horizontal="center" vertical="center" wrapText="1"/>
    </xf>
    <xf numFmtId="164" fontId="21" fillId="0" borderId="3" xfId="17" applyNumberFormat="1" applyFont="1" applyFill="1" applyBorder="1" applyAlignment="1">
      <alignment horizontal="left" vertical="center" wrapText="1"/>
    </xf>
    <xf numFmtId="166" fontId="21" fillId="0" borderId="3" xfId="17" applyNumberFormat="1" applyFont="1" applyFill="1" applyBorder="1" applyAlignment="1">
      <alignment horizontal="center" vertical="center" wrapText="1"/>
    </xf>
    <xf numFmtId="0" fontId="14" fillId="3" borderId="8" xfId="0" applyFont="1" applyFill="1" applyBorder="1" applyAlignment="1">
      <alignment horizontal="center" vertical="center"/>
    </xf>
    <xf numFmtId="3" fontId="14" fillId="3" borderId="12" xfId="1" applyFont="1" applyFill="1" applyBorder="1">
      <alignment horizontal="center" vertical="center"/>
    </xf>
    <xf numFmtId="0" fontId="15" fillId="3" borderId="13" xfId="0" applyFont="1" applyFill="1" applyBorder="1" applyAlignment="1">
      <alignment horizontal="left" vertical="top" wrapText="1"/>
    </xf>
    <xf numFmtId="164" fontId="14" fillId="3" borderId="13" xfId="2" applyFont="1" applyFill="1" applyBorder="1">
      <alignment horizontal="right" vertical="center"/>
    </xf>
    <xf numFmtId="164" fontId="13" fillId="3" borderId="14" xfId="2" applyFont="1" applyFill="1" applyBorder="1">
      <alignment horizontal="right" vertical="center"/>
    </xf>
    <xf numFmtId="3" fontId="14" fillId="3" borderId="15" xfId="1" applyFont="1" applyFill="1" applyBorder="1">
      <alignment horizontal="center" vertical="center"/>
    </xf>
    <xf numFmtId="164" fontId="13" fillId="3" borderId="16" xfId="2" applyFont="1" applyFill="1" applyBorder="1">
      <alignment horizontal="right" vertical="center"/>
    </xf>
    <xf numFmtId="3" fontId="14" fillId="3" borderId="17" xfId="1" applyFont="1" applyFill="1" applyBorder="1">
      <alignment horizontal="center" vertical="center"/>
    </xf>
    <xf numFmtId="0" fontId="13" fillId="3" borderId="18" xfId="0" quotePrefix="1" applyFont="1" applyFill="1" applyBorder="1">
      <alignment horizontal="left" vertical="center" wrapText="1"/>
    </xf>
    <xf numFmtId="0" fontId="12" fillId="3" borderId="18" xfId="19" applyFont="1" applyFill="1" applyBorder="1" applyAlignment="1">
      <alignment horizontal="center" vertical="center" wrapText="1"/>
    </xf>
    <xf numFmtId="164" fontId="13" fillId="3" borderId="18" xfId="2" applyFont="1" applyFill="1" applyBorder="1">
      <alignment horizontal="right" vertical="center"/>
    </xf>
    <xf numFmtId="164" fontId="13" fillId="3" borderId="19" xfId="2" applyFont="1" applyFill="1" applyBorder="1">
      <alignment horizontal="right" vertical="center"/>
    </xf>
    <xf numFmtId="3" fontId="14" fillId="3" borderId="20" xfId="1" applyFont="1" applyFill="1" applyBorder="1">
      <alignment horizontal="center" vertical="center"/>
    </xf>
    <xf numFmtId="0" fontId="24" fillId="0" borderId="21" xfId="0" applyFont="1" applyBorder="1">
      <alignment horizontal="left" vertical="center" wrapText="1"/>
    </xf>
    <xf numFmtId="0" fontId="12" fillId="3" borderId="22" xfId="19" applyFont="1" applyFill="1" applyBorder="1" applyAlignment="1">
      <alignment horizontal="center" vertical="center" wrapText="1"/>
    </xf>
    <xf numFmtId="164" fontId="13" fillId="3" borderId="22" xfId="2" applyFont="1" applyFill="1" applyBorder="1">
      <alignment horizontal="right" vertical="center"/>
    </xf>
    <xf numFmtId="164" fontId="13" fillId="3" borderId="23" xfId="2" applyFont="1" applyFill="1" applyBorder="1">
      <alignment horizontal="right" vertical="center"/>
    </xf>
    <xf numFmtId="0" fontId="26" fillId="3" borderId="3" xfId="0" quotePrefix="1" applyFont="1" applyFill="1" applyBorder="1">
      <alignment horizontal="left" vertical="center" wrapText="1"/>
    </xf>
    <xf numFmtId="0" fontId="15" fillId="4" borderId="3" xfId="0" applyFont="1" applyFill="1" applyBorder="1" applyAlignment="1">
      <alignment horizontal="center" vertical="center" wrapText="1"/>
    </xf>
    <xf numFmtId="0" fontId="14" fillId="4" borderId="3" xfId="0" applyFont="1" applyFill="1" applyBorder="1" applyAlignment="1">
      <alignment horizontal="center" vertical="center"/>
    </xf>
    <xf numFmtId="164" fontId="14" fillId="4" borderId="3" xfId="2" applyFont="1" applyFill="1" applyBorder="1">
      <alignment horizontal="right" vertical="center"/>
    </xf>
    <xf numFmtId="2" fontId="13" fillId="4" borderId="3" xfId="2" applyNumberFormat="1" applyFont="1" applyFill="1" applyBorder="1" applyAlignment="1">
      <alignment horizontal="center" vertical="center"/>
    </xf>
    <xf numFmtId="164" fontId="14" fillId="4" borderId="3" xfId="2" applyFont="1" applyFill="1" applyBorder="1" applyAlignment="1">
      <alignment horizontal="center" vertical="center"/>
      <extLst>
        <ext xmlns:xfpb="http://schemas.microsoft.com/office/spreadsheetml/2022/featurepropertybag" uri="{C7286773-470A-42A8-94C5-96B5CB345126}">
          <xfpb:xfComplement i="0"/>
        </ext>
      </extLst>
    </xf>
    <xf numFmtId="164" fontId="13" fillId="0" borderId="3" xfId="0" applyNumberFormat="1" applyFont="1" applyBorder="1">
      <alignment horizontal="left" vertical="center" wrapText="1"/>
    </xf>
    <xf numFmtId="164" fontId="13" fillId="6" borderId="3" xfId="0" applyNumberFormat="1" applyFont="1" applyFill="1" applyBorder="1">
      <alignment horizontal="left" vertical="center" wrapText="1"/>
    </xf>
    <xf numFmtId="3" fontId="14" fillId="7" borderId="3" xfId="1" applyFont="1" applyFill="1" applyBorder="1">
      <alignment horizontal="center" vertical="center"/>
    </xf>
    <xf numFmtId="0" fontId="12" fillId="7" borderId="3" xfId="0" quotePrefix="1" applyFont="1" applyFill="1" applyBorder="1">
      <alignment horizontal="left" vertical="center" wrapText="1"/>
    </xf>
    <xf numFmtId="0" fontId="12" fillId="7" borderId="3" xfId="19" applyFont="1" applyFill="1" applyBorder="1" applyAlignment="1">
      <alignment horizontal="center" vertical="center" wrapText="1"/>
    </xf>
    <xf numFmtId="164" fontId="13" fillId="7" borderId="3" xfId="2" applyFont="1" applyFill="1" applyBorder="1">
      <alignment horizontal="right" vertical="center"/>
    </xf>
    <xf numFmtId="2" fontId="13" fillId="7" borderId="3" xfId="2" applyNumberFormat="1" applyFont="1" applyFill="1" applyBorder="1">
      <alignment horizontal="right" vertical="center"/>
    </xf>
    <xf numFmtId="164" fontId="13" fillId="7" borderId="3" xfId="0" applyNumberFormat="1" applyFont="1" applyFill="1" applyBorder="1">
      <alignment horizontal="left" vertical="center" wrapText="1"/>
    </xf>
    <xf numFmtId="164" fontId="13" fillId="0" borderId="11" xfId="0" applyNumberFormat="1" applyFont="1" applyBorder="1" applyAlignment="1">
      <alignment horizontal="right" vertical="center"/>
    </xf>
    <xf numFmtId="10" fontId="13" fillId="0" borderId="0" xfId="3" applyFont="1" applyBorder="1">
      <alignment horizontal="right" vertical="center"/>
    </xf>
    <xf numFmtId="164" fontId="0" fillId="2" borderId="0" xfId="2" applyFont="1" applyFill="1" applyBorder="1">
      <alignment horizontal="right" vertical="center"/>
    </xf>
    <xf numFmtId="164" fontId="12" fillId="2" borderId="0" xfId="2" applyFont="1" applyFill="1" applyBorder="1">
      <alignment horizontal="right" vertical="center"/>
    </xf>
    <xf numFmtId="0" fontId="27" fillId="0" borderId="0" xfId="7" applyFont="1" applyAlignment="1">
      <alignment horizontal="center" vertical="center" wrapText="1"/>
    </xf>
    <xf numFmtId="164" fontId="13" fillId="3" borderId="0" xfId="2" applyFont="1" applyFill="1" applyBorder="1">
      <alignment horizontal="right" vertical="center"/>
    </xf>
    <xf numFmtId="0" fontId="14" fillId="0" borderId="26" xfId="0" applyFont="1" applyBorder="1">
      <alignment horizontal="left" vertical="center" wrapText="1"/>
    </xf>
    <xf numFmtId="0" fontId="30" fillId="0" borderId="0" xfId="0" applyFont="1" applyAlignment="1">
      <alignment horizontal="center" vertical="center" wrapText="1"/>
    </xf>
    <xf numFmtId="0" fontId="25" fillId="3" borderId="0" xfId="15" applyFont="1" applyFill="1" applyBorder="1" applyAlignment="1">
      <alignment vertical="center" wrapText="1"/>
    </xf>
    <xf numFmtId="9" fontId="31" fillId="4" borderId="3" xfId="3" applyNumberFormat="1" applyFont="1" applyFill="1" applyBorder="1" applyAlignment="1">
      <alignment horizontal="center" vertical="center"/>
      <extLst>
        <ext xmlns:xfpb="http://schemas.microsoft.com/office/spreadsheetml/2022/featurepropertybag" uri="{C7286773-470A-42A8-94C5-96B5CB345126}">
          <xfpb:xfComplement i="0"/>
        </ext>
      </extLst>
    </xf>
    <xf numFmtId="164" fontId="32" fillId="3" borderId="3" xfId="2" applyFont="1" applyFill="1" applyBorder="1">
      <alignment horizontal="right" vertical="center"/>
    </xf>
    <xf numFmtId="0" fontId="15" fillId="4" borderId="10" xfId="0" applyFont="1" applyFill="1" applyBorder="1" applyAlignment="1">
      <alignment horizontal="center" vertical="center" wrapText="1"/>
    </xf>
    <xf numFmtId="9" fontId="33" fillId="4" borderId="10" xfId="0" applyNumberFormat="1" applyFont="1" applyFill="1" applyBorder="1" applyAlignment="1">
      <alignment horizontal="center" vertical="center" wrapText="1"/>
    </xf>
    <xf numFmtId="9" fontId="31" fillId="4" borderId="10" xfId="0" applyNumberFormat="1" applyFont="1" applyFill="1" applyBorder="1" applyAlignment="1">
      <alignment horizontal="center" vertical="center" wrapText="1"/>
    </xf>
    <xf numFmtId="0" fontId="12" fillId="7" borderId="3" xfId="0" applyFont="1" applyFill="1" applyBorder="1">
      <alignment horizontal="left" vertical="center" wrapText="1"/>
    </xf>
    <xf numFmtId="164" fontId="13" fillId="8" borderId="3" xfId="0" applyNumberFormat="1" applyFont="1" applyFill="1" applyBorder="1" applyAlignment="1">
      <alignment horizontal="right" vertical="center"/>
    </xf>
    <xf numFmtId="164" fontId="34" fillId="4" borderId="7" xfId="2" applyFont="1" applyFill="1" applyBorder="1">
      <alignment horizontal="right" vertical="center"/>
    </xf>
    <xf numFmtId="164" fontId="34" fillId="4" borderId="7" xfId="2" applyFont="1" applyFill="1" applyBorder="1" applyAlignment="1">
      <alignment horizontal="center" vertical="center"/>
    </xf>
    <xf numFmtId="0" fontId="9" fillId="0" borderId="0" xfId="0" applyFont="1" applyAlignment="1">
      <alignment horizontal="center" vertical="center" wrapText="1"/>
    </xf>
    <xf numFmtId="164" fontId="34" fillId="4" borderId="3" xfId="2" applyFont="1" applyFill="1" applyBorder="1" applyAlignment="1">
      <alignment horizontal="center" vertical="center"/>
    </xf>
    <xf numFmtId="164" fontId="34" fillId="4" borderId="3" xfId="2" applyFont="1" applyFill="1" applyBorder="1">
      <alignment horizontal="right" vertical="center"/>
    </xf>
    <xf numFmtId="164" fontId="35" fillId="8" borderId="3" xfId="0" applyNumberFormat="1" applyFont="1" applyFill="1" applyBorder="1" applyAlignment="1">
      <alignment horizontal="right" vertical="center"/>
    </xf>
    <xf numFmtId="167" fontId="34" fillId="4" borderId="7" xfId="2" applyNumberFormat="1" applyFont="1" applyFill="1" applyBorder="1" applyAlignment="1">
      <alignment horizontal="center" vertical="center" wrapText="1"/>
    </xf>
    <xf numFmtId="9" fontId="36" fillId="4" borderId="7" xfId="3" applyNumberFormat="1" applyFont="1" applyFill="1" applyBorder="1" applyAlignment="1">
      <alignment horizontal="center" vertical="center"/>
    </xf>
    <xf numFmtId="0" fontId="14" fillId="0" borderId="28" xfId="9" applyFont="1" applyBorder="1">
      <alignment horizontal="center" vertical="center" wrapText="1"/>
    </xf>
    <xf numFmtId="0" fontId="9" fillId="5" borderId="3" xfId="0" applyFont="1" applyFill="1" applyBorder="1" applyAlignment="1">
      <alignment horizontal="center" vertical="center" wrapText="1"/>
    </xf>
    <xf numFmtId="0" fontId="14" fillId="0" borderId="3" xfId="0" applyFont="1" applyBorder="1" applyAlignment="1">
      <alignment horizontal="center" vertical="center"/>
    </xf>
    <xf numFmtId="2" fontId="14" fillId="0" borderId="3" xfId="0" applyNumberFormat="1" applyFont="1" applyBorder="1" applyAlignment="1">
      <alignment horizontal="center" vertical="center" wrapText="1"/>
    </xf>
    <xf numFmtId="0" fontId="9" fillId="0" borderId="3" xfId="19" applyFont="1" applyBorder="1" applyAlignment="1">
      <alignment horizontal="center" vertical="center" wrapText="1"/>
    </xf>
    <xf numFmtId="10" fontId="15" fillId="4" borderId="3" xfId="3" applyFont="1" applyFill="1" applyBorder="1" applyAlignment="1">
      <alignment horizontal="center" vertical="center" wrapText="1"/>
      <extLst>
        <ext xmlns:xfpb="http://schemas.microsoft.com/office/spreadsheetml/2022/featurepropertybag" uri="{C7286773-470A-42A8-94C5-96B5CB345126}">
          <xfpb:xfComplement i="0"/>
        </ext>
      </extLst>
    </xf>
    <xf numFmtId="10" fontId="14" fillId="4" borderId="3" xfId="3" applyFont="1" applyFill="1" applyBorder="1" applyAlignment="1">
      <alignment horizontal="center" vertical="center" wrapText="1"/>
      <extLst>
        <ext xmlns:xfpb="http://schemas.microsoft.com/office/spreadsheetml/2022/featurepropertybag" uri="{C7286773-470A-42A8-94C5-96B5CB345126}">
          <xfpb:xfComplement i="0"/>
        </ext>
      </extLst>
    </xf>
    <xf numFmtId="0" fontId="13" fillId="3" borderId="3" xfId="0" applyFont="1" applyFill="1" applyBorder="1" applyAlignment="1">
      <alignment horizontal="left" vertical="top" wrapText="1"/>
    </xf>
    <xf numFmtId="0" fontId="13" fillId="3" borderId="8" xfId="0" quotePrefix="1" applyFont="1" applyFill="1" applyBorder="1">
      <alignment horizontal="left" vertical="center" wrapText="1"/>
    </xf>
    <xf numFmtId="0" fontId="13" fillId="0" borderId="3" xfId="0" quotePrefix="1" applyFont="1" applyBorder="1">
      <alignment horizontal="left" vertical="center" wrapText="1"/>
    </xf>
    <xf numFmtId="0" fontId="13" fillId="3" borderId="10" xfId="0" quotePrefix="1" applyFont="1" applyFill="1" applyBorder="1" applyAlignment="1">
      <alignment horizontal="left" vertical="top" wrapText="1"/>
    </xf>
    <xf numFmtId="0" fontId="13" fillId="3" borderId="13" xfId="0" quotePrefix="1" applyFont="1" applyFill="1" applyBorder="1" applyAlignment="1">
      <alignment horizontal="left" vertical="top" wrapText="1"/>
    </xf>
    <xf numFmtId="0" fontId="5" fillId="0" borderId="0" xfId="0" applyFont="1">
      <alignment horizontal="left" vertical="center" wrapText="1"/>
    </xf>
    <xf numFmtId="0" fontId="0" fillId="0" borderId="0" xfId="0" applyAlignment="1">
      <alignment horizontal="center" vertical="center" wrapText="1"/>
    </xf>
    <xf numFmtId="164" fontId="21" fillId="3" borderId="7" xfId="2" applyFont="1" applyFill="1" applyBorder="1">
      <alignment horizontal="right" vertical="center"/>
    </xf>
    <xf numFmtId="44" fontId="0" fillId="0" borderId="0" xfId="0" applyNumberFormat="1">
      <alignment horizontal="left" vertical="center" wrapText="1"/>
    </xf>
    <xf numFmtId="0" fontId="5" fillId="0" borderId="3" xfId="0" applyFont="1" applyBorder="1">
      <alignment horizontal="left" vertical="center" wrapText="1"/>
    </xf>
    <xf numFmtId="0" fontId="13" fillId="4" borderId="3" xfId="0" quotePrefix="1" applyFont="1" applyFill="1" applyBorder="1" applyAlignment="1">
      <alignment horizontal="left" vertical="top" wrapText="1"/>
    </xf>
    <xf numFmtId="0" fontId="12" fillId="4" borderId="3" xfId="19" applyFont="1" applyFill="1" applyBorder="1" applyAlignment="1">
      <alignment horizontal="center" vertical="center" wrapText="1"/>
    </xf>
    <xf numFmtId="166" fontId="13" fillId="4" borderId="3" xfId="17" applyNumberFormat="1" applyFont="1" applyFill="1" applyBorder="1" applyAlignment="1">
      <alignment horizontal="center" vertical="top" wrapText="1"/>
    </xf>
    <xf numFmtId="164" fontId="13" fillId="4" borderId="3" xfId="0" applyNumberFormat="1" applyFont="1" applyFill="1" applyBorder="1">
      <alignment horizontal="left" vertical="center" wrapText="1"/>
    </xf>
    <xf numFmtId="164" fontId="38" fillId="3" borderId="7" xfId="2" applyFont="1" applyFill="1" applyBorder="1">
      <alignment horizontal="right" vertical="center"/>
    </xf>
    <xf numFmtId="164" fontId="13" fillId="4" borderId="3" xfId="2" applyFont="1" applyFill="1" applyBorder="1" applyAlignment="1">
      <alignment horizontal="right" vertical="center" wrapText="1"/>
    </xf>
    <xf numFmtId="0" fontId="39" fillId="0" borderId="0" xfId="5" applyFont="1"/>
    <xf numFmtId="0" fontId="14" fillId="4" borderId="3" xfId="0" applyFont="1" applyFill="1" applyBorder="1" applyAlignment="1">
      <alignment horizontal="center" vertical="center" wrapText="1"/>
    </xf>
    <xf numFmtId="0" fontId="41" fillId="3" borderId="3" xfId="19" applyFont="1" applyFill="1" applyBorder="1" applyAlignment="1">
      <alignment horizontal="center" vertical="center" wrapText="1"/>
    </xf>
    <xf numFmtId="166" fontId="40" fillId="0" borderId="3" xfId="17" applyNumberFormat="1" applyFont="1" applyFill="1" applyBorder="1" applyAlignment="1">
      <alignment horizontal="center" vertical="center" wrapText="1"/>
    </xf>
    <xf numFmtId="164" fontId="13" fillId="3" borderId="3" xfId="2" applyFont="1" applyFill="1" applyBorder="1" applyAlignment="1">
      <alignment vertical="center"/>
    </xf>
    <xf numFmtId="3" fontId="14" fillId="9" borderId="3" xfId="1" applyFont="1" applyFill="1" applyBorder="1">
      <alignment horizontal="center" vertical="center"/>
    </xf>
    <xf numFmtId="166" fontId="13" fillId="0" borderId="3" xfId="17" applyNumberFormat="1" applyFont="1" applyFill="1" applyBorder="1" applyAlignment="1">
      <alignment horizontal="center" vertical="top" wrapText="1"/>
    </xf>
    <xf numFmtId="164" fontId="13" fillId="0" borderId="3" xfId="2" applyFont="1" applyBorder="1">
      <alignment horizontal="right" vertical="center"/>
    </xf>
    <xf numFmtId="0" fontId="13" fillId="0" borderId="8" xfId="0" applyFont="1" applyBorder="1">
      <alignment horizontal="left" vertical="center" wrapText="1"/>
    </xf>
    <xf numFmtId="0" fontId="28" fillId="2" borderId="24" xfId="15" applyFont="1" applyBorder="1" applyAlignment="1">
      <alignment horizontal="left" vertical="center" wrapText="1"/>
    </xf>
    <xf numFmtId="0" fontId="28" fillId="2" borderId="25" xfId="15" applyFont="1" applyBorder="1" applyAlignment="1">
      <alignment horizontal="left" vertical="center" wrapText="1"/>
    </xf>
    <xf numFmtId="0" fontId="28" fillId="2" borderId="24" xfId="15" applyFont="1" applyBorder="1" applyAlignment="1">
      <alignment horizontal="center" vertical="center" wrapText="1"/>
    </xf>
    <xf numFmtId="0" fontId="28" fillId="2" borderId="27" xfId="15" applyFont="1" applyBorder="1" applyAlignment="1">
      <alignment horizontal="center" vertical="center" wrapText="1"/>
    </xf>
    <xf numFmtId="0" fontId="28" fillId="2" borderId="25" xfId="15" applyFont="1" applyBorder="1" applyAlignment="1">
      <alignment horizontal="center" vertical="center" wrapText="1"/>
    </xf>
    <xf numFmtId="164" fontId="15" fillId="4" borderId="8" xfId="2" applyFont="1" applyFill="1" applyBorder="1" applyAlignment="1">
      <alignment horizontal="center" vertical="center" wrapText="1"/>
    </xf>
    <xf numFmtId="164" fontId="15" fillId="4" borderId="9" xfId="2" applyFont="1" applyFill="1" applyBorder="1" applyAlignment="1">
      <alignment horizontal="center" vertical="center" wrapText="1"/>
    </xf>
    <xf numFmtId="164" fontId="15" fillId="4" borderId="10" xfId="2" applyFont="1" applyFill="1" applyBorder="1" applyAlignment="1">
      <alignment horizontal="center" vertical="center" wrapText="1"/>
    </xf>
    <xf numFmtId="0" fontId="13" fillId="0" borderId="0" xfId="0" applyFont="1">
      <alignment horizontal="left" vertical="center" wrapText="1"/>
    </xf>
    <xf numFmtId="0" fontId="5" fillId="0" borderId="0" xfId="10">
      <alignment horizontal="center" wrapText="1"/>
    </xf>
    <xf numFmtId="0" fontId="23" fillId="2" borderId="0" xfId="15" applyFont="1" applyBorder="1" applyAlignment="1">
      <alignment horizontal="left" vertical="center" wrapText="1"/>
    </xf>
  </cellXfs>
  <cellStyles count="23">
    <cellStyle name="Comma" xfId="1" builtinId="3" customBuiltin="1"/>
    <cellStyle name="Currency" xfId="2" builtinId="4" customBuiltin="1"/>
    <cellStyle name="Custom Field" xfId="17" xr:uid="{00000000-0005-0000-0000-000002000000}"/>
    <cellStyle name="Date" xfId="21" xr:uid="{00000000-0005-0000-0000-000003000000}"/>
    <cellStyle name="Date label" xfId="14" xr:uid="{00000000-0005-0000-0000-000004000000}"/>
    <cellStyle name="Explanatory Text" xfId="11" builtinId="53" customBuiltin="1"/>
    <cellStyle name="Followed Hyperlink" xfId="20" builtinId="9" customBuiltin="1"/>
    <cellStyle name="Heading 1" xfId="5" builtinId="16" customBuiltin="1"/>
    <cellStyle name="Heading 2" xfId="6" builtinId="17" customBuiltin="1"/>
    <cellStyle name="Heading 3" xfId="7" builtinId="18" customBuiltin="1"/>
    <cellStyle name="Heading 4" xfId="8" builtinId="19" customBuiltin="1"/>
    <cellStyle name="Hyperlink" xfId="19" builtinId="8" customBuiltin="1"/>
    <cellStyle name="Input" xfId="9" builtinId="20" customBuiltin="1"/>
    <cellStyle name="Name" xfId="22" xr:uid="{00000000-0005-0000-0000-00000D000000}"/>
    <cellStyle name="Normal" xfId="0" builtinId="0" customBuiltin="1"/>
    <cellStyle name="Note" xfId="10" builtinId="10" customBuiltin="1"/>
    <cellStyle name="Percent" xfId="3" builtinId="5" customBuiltin="1"/>
    <cellStyle name="Phone" xfId="13" xr:uid="{00000000-0005-0000-0000-000011000000}"/>
    <cellStyle name="Shipping Date" xfId="18" xr:uid="{00000000-0005-0000-0000-000012000000}"/>
    <cellStyle name="Shipping Details" xfId="15" xr:uid="{00000000-0005-0000-0000-000013000000}"/>
    <cellStyle name="Taxable?" xfId="16" xr:uid="{00000000-0005-0000-0000-000014000000}"/>
    <cellStyle name="Title" xfId="4" builtinId="15" customBuiltin="1"/>
    <cellStyle name="Total" xfId="12" builtinId="25" customBuiltin="1"/>
  </cellStyles>
  <dxfs count="145">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tint="-0.34998626667073579"/>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tint="-0.34998626667073579"/>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color rgb="FF006100"/>
      </font>
      <fill>
        <patternFill>
          <bgColor rgb="FF00B050"/>
        </patternFill>
      </fill>
    </dxf>
    <dxf>
      <font>
        <color rgb="FF006100"/>
      </font>
      <fill>
        <patternFill>
          <bgColor rgb="FF00B050"/>
        </patternFill>
      </fill>
    </dxf>
    <dxf>
      <font>
        <color rgb="FF006100"/>
      </font>
      <fill>
        <patternFill>
          <bgColor rgb="FF00B050"/>
        </patternFill>
      </fill>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scheme val="none"/>
      </font>
    </dxf>
    <dxf>
      <font>
        <strike val="0"/>
        <outline val="0"/>
        <shadow val="0"/>
        <u val="none"/>
        <vertAlign val="baseline"/>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alignment horizontal="center" vertical="center" textRotation="0"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outline="0">
        <top style="thin">
          <color indexed="64"/>
        </top>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bottom/>
      </border>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rgb="FF000000"/>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indexed="64"/>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ont>
        <strike val="0"/>
        <outline val="0"/>
        <shadow val="0"/>
        <u val="none"/>
        <vertAlign val="baseline"/>
        <sz val="12"/>
        <color auto="1"/>
        <name val="Arial Nova"/>
        <scheme val="none"/>
      </font>
    </dxf>
    <dxf>
      <font>
        <strike val="0"/>
        <outline val="0"/>
        <shadow val="0"/>
        <u val="none"/>
        <vertAlign val="baseline"/>
        <sz val="12"/>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2"/>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2"/>
        <color auto="1"/>
        <name val="Arial Nova"/>
        <family val="2"/>
        <scheme val="none"/>
      </font>
      <fill>
        <patternFill patternType="none">
          <fgColor indexed="64"/>
          <bgColor indexed="65"/>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i val="0"/>
        <strike val="0"/>
        <condense val="0"/>
        <extend val="0"/>
        <outline val="0"/>
        <shadow val="0"/>
        <u val="none"/>
        <vertAlign val="baseline"/>
        <sz val="12"/>
        <color auto="1"/>
        <name val="Arial Nova"/>
        <family val="2"/>
        <scheme val="none"/>
      </font>
      <numFmt numFmtId="1" formatCode="0"/>
      <fill>
        <patternFill patternType="solid">
          <fgColor indexed="64"/>
          <bgColor theme="0"/>
        </patternFill>
      </fill>
      <alignment horizontal="center" vertical="center" textRotation="0" wrapText="1"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2"/>
        <color auto="1"/>
        <name val="Arial Nova"/>
        <family val="2"/>
        <scheme val="none"/>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b/>
        <strike val="0"/>
        <outline val="0"/>
        <shadow val="0"/>
        <u val="none"/>
        <vertAlign val="baseline"/>
        <sz val="12"/>
        <color auto="1"/>
        <name val="Arial Nova"/>
        <family val="2"/>
        <scheme val="none"/>
      </font>
      <fill>
        <patternFill patternType="solid">
          <fgColor indexed="64"/>
          <bgColor theme="0"/>
        </patternFill>
      </fill>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color auto="1"/>
        <name val="Arial Nova"/>
        <family val="2"/>
        <scheme val="none"/>
      </font>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2"/>
        <color auto="1"/>
        <name val="Arial Nova"/>
        <scheme val="none"/>
      </font>
    </dxf>
    <dxf>
      <font>
        <strike val="0"/>
        <outline val="0"/>
        <shadow val="0"/>
        <u val="none"/>
        <vertAlign val="baseline"/>
        <sz val="12"/>
        <color auto="1"/>
        <name val="Arial Nova"/>
        <scheme val="none"/>
      </font>
    </dxf>
    <dxf>
      <border outline="0">
        <bottom style="thin">
          <color indexed="64"/>
        </bottom>
      </border>
    </dxf>
    <dxf>
      <font>
        <b/>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rgb="FF000000"/>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border diagonalUp="0" diagonalDown="0">
        <left/>
        <right/>
        <top style="thin">
          <color theme="0" tint="-0.34998626667073579"/>
        </top>
        <bottom/>
        <vertical/>
        <horizontal/>
      </border>
    </dxf>
    <dxf>
      <font>
        <b/>
        <i val="0"/>
      </font>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border>
        <left style="thin">
          <color theme="0" tint="-0.34998626667073579"/>
        </left>
        <right style="thin">
          <color theme="0" tint="-0.34998626667073579"/>
        </right>
        <top style="thin">
          <color theme="0" tint="-0.34998626667073579"/>
        </top>
        <bottom style="thin">
          <color theme="0" tint="-0.34998626667073579"/>
        </bottom>
        <vertical style="thin">
          <color theme="0" tint="-0.34998626667073579"/>
        </vertical>
        <horizontal style="thin">
          <color theme="0" tint="-0.34998626667073579"/>
        </horizontal>
      </border>
    </dxf>
  </dxfs>
  <tableStyles count="1" defaultTableStyle="Price quote with tax calculation" defaultPivotStyle="PivotStyleLight16">
    <tableStyle name="Price quote with tax calculation" pivot="0" count="5" xr9:uid="{00000000-0011-0000-FFFF-FFFF00000000}">
      <tableStyleElement type="wholeTable" dxfId="144"/>
      <tableStyleElement type="headerRow" dxfId="143"/>
      <tableStyleElement type="totalRow" dxfId="142"/>
      <tableStyleElement type="lastColumn" dxfId="141"/>
      <tableStyleElement type="lastTotalCell" dxfId="140"/>
    </tableStyle>
  </tableStyles>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D8E4E8"/>
      <rgbColor rgb="0099CCFF"/>
      <rgbColor rgb="00EAEAEA"/>
      <rgbColor rgb="00CC99FF"/>
      <rgbColor rgb="00F1F2DA"/>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CC00"/>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microsoft.com/office/2022/11/relationships/FeaturePropertyBag" Target="featurePropertyBag/featurePropertyBag.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30.png"/><Relationship Id="rId18" Type="http://schemas.openxmlformats.org/officeDocument/2006/relationships/image" Target="../media/image35.png"/><Relationship Id="rId26" Type="http://schemas.openxmlformats.org/officeDocument/2006/relationships/image" Target="../media/image43.png"/><Relationship Id="rId39" Type="http://schemas.openxmlformats.org/officeDocument/2006/relationships/image" Target="../media/image56.jpeg"/><Relationship Id="rId21" Type="http://schemas.openxmlformats.org/officeDocument/2006/relationships/image" Target="../media/image38.png"/><Relationship Id="rId34" Type="http://schemas.openxmlformats.org/officeDocument/2006/relationships/image" Target="../media/image51.png"/><Relationship Id="rId42" Type="http://schemas.openxmlformats.org/officeDocument/2006/relationships/image" Target="../media/image58.png"/><Relationship Id="rId7" Type="http://schemas.openxmlformats.org/officeDocument/2006/relationships/image" Target="../media/image24.png"/><Relationship Id="rId2" Type="http://schemas.openxmlformats.org/officeDocument/2006/relationships/image" Target="../media/image19.png"/><Relationship Id="rId16" Type="http://schemas.openxmlformats.org/officeDocument/2006/relationships/image" Target="../media/image33.png"/><Relationship Id="rId20" Type="http://schemas.openxmlformats.org/officeDocument/2006/relationships/image" Target="../media/image37.png"/><Relationship Id="rId29" Type="http://schemas.openxmlformats.org/officeDocument/2006/relationships/image" Target="../media/image46.png"/><Relationship Id="rId41" Type="http://schemas.openxmlformats.org/officeDocument/2006/relationships/image" Target="../media/image57.png"/><Relationship Id="rId1" Type="http://schemas.openxmlformats.org/officeDocument/2006/relationships/image" Target="../media/image18.png"/><Relationship Id="rId6" Type="http://schemas.openxmlformats.org/officeDocument/2006/relationships/image" Target="../media/image23.png"/><Relationship Id="rId11" Type="http://schemas.openxmlformats.org/officeDocument/2006/relationships/image" Target="../media/image28.png"/><Relationship Id="rId24" Type="http://schemas.openxmlformats.org/officeDocument/2006/relationships/image" Target="../media/image41.png"/><Relationship Id="rId32" Type="http://schemas.openxmlformats.org/officeDocument/2006/relationships/image" Target="../media/image49.png"/><Relationship Id="rId37" Type="http://schemas.openxmlformats.org/officeDocument/2006/relationships/image" Target="../media/image54.jpeg"/><Relationship Id="rId40" Type="http://schemas.openxmlformats.org/officeDocument/2006/relationships/image" Target="../media/image16.jpg"/><Relationship Id="rId5" Type="http://schemas.openxmlformats.org/officeDocument/2006/relationships/image" Target="../media/image22.png"/><Relationship Id="rId15" Type="http://schemas.openxmlformats.org/officeDocument/2006/relationships/image" Target="../media/image32.png"/><Relationship Id="rId23" Type="http://schemas.openxmlformats.org/officeDocument/2006/relationships/image" Target="../media/image40.png"/><Relationship Id="rId28" Type="http://schemas.openxmlformats.org/officeDocument/2006/relationships/image" Target="../media/image45.png"/><Relationship Id="rId36" Type="http://schemas.openxmlformats.org/officeDocument/2006/relationships/image" Target="../media/image53.jpeg"/><Relationship Id="rId10" Type="http://schemas.openxmlformats.org/officeDocument/2006/relationships/image" Target="../media/image27.png"/><Relationship Id="rId19" Type="http://schemas.openxmlformats.org/officeDocument/2006/relationships/image" Target="../media/image36.png"/><Relationship Id="rId31" Type="http://schemas.openxmlformats.org/officeDocument/2006/relationships/image" Target="../media/image48.png"/><Relationship Id="rId4" Type="http://schemas.openxmlformats.org/officeDocument/2006/relationships/image" Target="../media/image21.png"/><Relationship Id="rId9" Type="http://schemas.openxmlformats.org/officeDocument/2006/relationships/image" Target="../media/image26.png"/><Relationship Id="rId14" Type="http://schemas.openxmlformats.org/officeDocument/2006/relationships/image" Target="../media/image31.png"/><Relationship Id="rId22" Type="http://schemas.openxmlformats.org/officeDocument/2006/relationships/image" Target="../media/image39.png"/><Relationship Id="rId27" Type="http://schemas.openxmlformats.org/officeDocument/2006/relationships/image" Target="../media/image44.png"/><Relationship Id="rId30" Type="http://schemas.openxmlformats.org/officeDocument/2006/relationships/image" Target="../media/image47.png"/><Relationship Id="rId35" Type="http://schemas.openxmlformats.org/officeDocument/2006/relationships/image" Target="../media/image52.png"/><Relationship Id="rId43" Type="http://schemas.openxmlformats.org/officeDocument/2006/relationships/image" Target="../media/image59.png"/><Relationship Id="rId8" Type="http://schemas.openxmlformats.org/officeDocument/2006/relationships/image" Target="../media/image25.png"/><Relationship Id="rId3" Type="http://schemas.openxmlformats.org/officeDocument/2006/relationships/image" Target="../media/image20.png"/><Relationship Id="rId12" Type="http://schemas.openxmlformats.org/officeDocument/2006/relationships/image" Target="../media/image29.png"/><Relationship Id="rId17" Type="http://schemas.openxmlformats.org/officeDocument/2006/relationships/image" Target="../media/image34.png"/><Relationship Id="rId25" Type="http://schemas.openxmlformats.org/officeDocument/2006/relationships/image" Target="../media/image42.png"/><Relationship Id="rId33" Type="http://schemas.openxmlformats.org/officeDocument/2006/relationships/image" Target="../media/image50.png"/><Relationship Id="rId38" Type="http://schemas.openxmlformats.org/officeDocument/2006/relationships/image" Target="../media/image55.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71.emf"/><Relationship Id="rId18" Type="http://schemas.openxmlformats.org/officeDocument/2006/relationships/image" Target="../media/image76.jpeg"/><Relationship Id="rId26" Type="http://schemas.openxmlformats.org/officeDocument/2006/relationships/image" Target="../media/image84.png"/><Relationship Id="rId3" Type="http://schemas.openxmlformats.org/officeDocument/2006/relationships/image" Target="../media/image61.jpg"/><Relationship Id="rId21" Type="http://schemas.openxmlformats.org/officeDocument/2006/relationships/image" Target="../media/image79.png"/><Relationship Id="rId34" Type="http://schemas.openxmlformats.org/officeDocument/2006/relationships/image" Target="../media/image92.png"/><Relationship Id="rId7" Type="http://schemas.openxmlformats.org/officeDocument/2006/relationships/image" Target="../media/image65.png"/><Relationship Id="rId12" Type="http://schemas.openxmlformats.org/officeDocument/2006/relationships/image" Target="../media/image70.png"/><Relationship Id="rId17" Type="http://schemas.openxmlformats.org/officeDocument/2006/relationships/image" Target="../media/image75.png"/><Relationship Id="rId25" Type="http://schemas.openxmlformats.org/officeDocument/2006/relationships/image" Target="../media/image83.png"/><Relationship Id="rId33" Type="http://schemas.openxmlformats.org/officeDocument/2006/relationships/image" Target="../media/image91.png"/><Relationship Id="rId2" Type="http://schemas.openxmlformats.org/officeDocument/2006/relationships/image" Target="../media/image60.jpg"/><Relationship Id="rId16" Type="http://schemas.openxmlformats.org/officeDocument/2006/relationships/image" Target="../media/image74.png"/><Relationship Id="rId20" Type="http://schemas.openxmlformats.org/officeDocument/2006/relationships/image" Target="../media/image78.png"/><Relationship Id="rId29" Type="http://schemas.openxmlformats.org/officeDocument/2006/relationships/image" Target="../media/image87.png"/><Relationship Id="rId1" Type="http://schemas.openxmlformats.org/officeDocument/2006/relationships/image" Target="../media/image16.jpg"/><Relationship Id="rId6" Type="http://schemas.openxmlformats.org/officeDocument/2006/relationships/image" Target="../media/image64.jpeg"/><Relationship Id="rId11" Type="http://schemas.openxmlformats.org/officeDocument/2006/relationships/image" Target="../media/image69.png"/><Relationship Id="rId24" Type="http://schemas.openxmlformats.org/officeDocument/2006/relationships/image" Target="../media/image82.png"/><Relationship Id="rId32" Type="http://schemas.openxmlformats.org/officeDocument/2006/relationships/image" Target="../media/image90.emf"/><Relationship Id="rId5" Type="http://schemas.openxmlformats.org/officeDocument/2006/relationships/image" Target="../media/image63.png"/><Relationship Id="rId15" Type="http://schemas.openxmlformats.org/officeDocument/2006/relationships/image" Target="../media/image73.jpeg"/><Relationship Id="rId23" Type="http://schemas.openxmlformats.org/officeDocument/2006/relationships/image" Target="../media/image81.png"/><Relationship Id="rId28" Type="http://schemas.openxmlformats.org/officeDocument/2006/relationships/image" Target="../media/image86.png"/><Relationship Id="rId36" Type="http://schemas.openxmlformats.org/officeDocument/2006/relationships/image" Target="../media/image94.jpeg"/><Relationship Id="rId10" Type="http://schemas.openxmlformats.org/officeDocument/2006/relationships/image" Target="../media/image68.jpeg"/><Relationship Id="rId19" Type="http://schemas.openxmlformats.org/officeDocument/2006/relationships/image" Target="../media/image77.png"/><Relationship Id="rId31" Type="http://schemas.openxmlformats.org/officeDocument/2006/relationships/image" Target="../media/image89.png"/><Relationship Id="rId4" Type="http://schemas.openxmlformats.org/officeDocument/2006/relationships/image" Target="../media/image62.jpeg"/><Relationship Id="rId9" Type="http://schemas.openxmlformats.org/officeDocument/2006/relationships/image" Target="../media/image67.jpeg"/><Relationship Id="rId14" Type="http://schemas.openxmlformats.org/officeDocument/2006/relationships/image" Target="../media/image72.jpeg"/><Relationship Id="rId22" Type="http://schemas.openxmlformats.org/officeDocument/2006/relationships/image" Target="../media/image80.png"/><Relationship Id="rId27" Type="http://schemas.openxmlformats.org/officeDocument/2006/relationships/image" Target="../media/image85.png"/><Relationship Id="rId30" Type="http://schemas.openxmlformats.org/officeDocument/2006/relationships/image" Target="../media/image88.jpeg"/><Relationship Id="rId35" Type="http://schemas.openxmlformats.org/officeDocument/2006/relationships/image" Target="../media/image93.png"/><Relationship Id="rId8" Type="http://schemas.openxmlformats.org/officeDocument/2006/relationships/image" Target="../media/image66.jpeg"/></Relationships>
</file>

<file path=xl/drawings/_rels/drawing4.xml.rels><?xml version="1.0" encoding="UTF-8" standalone="yes"?>
<Relationships xmlns="http://schemas.openxmlformats.org/package/2006/relationships"><Relationship Id="rId3" Type="http://schemas.openxmlformats.org/officeDocument/2006/relationships/image" Target="../media/image97.png"/><Relationship Id="rId7" Type="http://schemas.openxmlformats.org/officeDocument/2006/relationships/image" Target="../media/image101.png"/><Relationship Id="rId2" Type="http://schemas.openxmlformats.org/officeDocument/2006/relationships/image" Target="../media/image96.png"/><Relationship Id="rId1" Type="http://schemas.openxmlformats.org/officeDocument/2006/relationships/image" Target="../media/image95.png"/><Relationship Id="rId6" Type="http://schemas.openxmlformats.org/officeDocument/2006/relationships/image" Target="../media/image100.png"/><Relationship Id="rId5" Type="http://schemas.openxmlformats.org/officeDocument/2006/relationships/image" Target="../media/image99.png"/><Relationship Id="rId4" Type="http://schemas.openxmlformats.org/officeDocument/2006/relationships/image" Target="../media/image9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8.png"/><Relationship Id="rId13" Type="http://schemas.openxmlformats.org/officeDocument/2006/relationships/image" Target="../media/image113.png"/><Relationship Id="rId3" Type="http://schemas.openxmlformats.org/officeDocument/2006/relationships/image" Target="../media/image16.jpg"/><Relationship Id="rId7" Type="http://schemas.openxmlformats.org/officeDocument/2006/relationships/image" Target="../media/image107.png"/><Relationship Id="rId12" Type="http://schemas.openxmlformats.org/officeDocument/2006/relationships/image" Target="../media/image112.png"/><Relationship Id="rId2" Type="http://schemas.openxmlformats.org/officeDocument/2006/relationships/image" Target="../media/image103.jpeg"/><Relationship Id="rId1" Type="http://schemas.openxmlformats.org/officeDocument/2006/relationships/image" Target="../media/image102.png"/><Relationship Id="rId6" Type="http://schemas.openxmlformats.org/officeDocument/2006/relationships/image" Target="../media/image106.png"/><Relationship Id="rId11" Type="http://schemas.openxmlformats.org/officeDocument/2006/relationships/image" Target="../media/image111.png"/><Relationship Id="rId5" Type="http://schemas.openxmlformats.org/officeDocument/2006/relationships/image" Target="../media/image105.png"/><Relationship Id="rId10" Type="http://schemas.openxmlformats.org/officeDocument/2006/relationships/image" Target="../media/image110.png"/><Relationship Id="rId4" Type="http://schemas.openxmlformats.org/officeDocument/2006/relationships/image" Target="../media/image104.png"/><Relationship Id="rId9" Type="http://schemas.openxmlformats.org/officeDocument/2006/relationships/image" Target="../media/image109.png"/><Relationship Id="rId14" Type="http://schemas.openxmlformats.org/officeDocument/2006/relationships/image" Target="../media/image10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6.jpg"/><Relationship Id="rId3" Type="http://schemas.openxmlformats.org/officeDocument/2006/relationships/image" Target="../media/image116.png"/><Relationship Id="rId7" Type="http://schemas.openxmlformats.org/officeDocument/2006/relationships/image" Target="../media/image120.png"/><Relationship Id="rId2" Type="http://schemas.openxmlformats.org/officeDocument/2006/relationships/image" Target="../media/image115.png"/><Relationship Id="rId1" Type="http://schemas.openxmlformats.org/officeDocument/2006/relationships/image" Target="../media/image114.png"/><Relationship Id="rId6" Type="http://schemas.openxmlformats.org/officeDocument/2006/relationships/image" Target="../media/image119.png"/><Relationship Id="rId5" Type="http://schemas.openxmlformats.org/officeDocument/2006/relationships/image" Target="../media/image118.png"/><Relationship Id="rId4" Type="http://schemas.openxmlformats.org/officeDocument/2006/relationships/image" Target="../media/image117.png"/></Relationships>
</file>

<file path=xl/drawings/_rels/drawing7.xml.rels><?xml version="1.0" encoding="UTF-8" standalone="yes"?>
<Relationships xmlns="http://schemas.openxmlformats.org/package/2006/relationships"><Relationship Id="rId3" Type="http://schemas.openxmlformats.org/officeDocument/2006/relationships/image" Target="../media/image123.png"/><Relationship Id="rId2" Type="http://schemas.openxmlformats.org/officeDocument/2006/relationships/image" Target="../media/image122.png"/><Relationship Id="rId1" Type="http://schemas.openxmlformats.org/officeDocument/2006/relationships/image" Target="../media/image121.png"/><Relationship Id="rId6" Type="http://schemas.openxmlformats.org/officeDocument/2006/relationships/image" Target="../media/image16.jpg"/><Relationship Id="rId5" Type="http://schemas.openxmlformats.org/officeDocument/2006/relationships/image" Target="../media/image125.png"/><Relationship Id="rId4" Type="http://schemas.openxmlformats.org/officeDocument/2006/relationships/image" Target="../media/image12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3.png"/><Relationship Id="rId13" Type="http://schemas.openxmlformats.org/officeDocument/2006/relationships/image" Target="../media/image138.png"/><Relationship Id="rId18" Type="http://schemas.openxmlformats.org/officeDocument/2006/relationships/image" Target="../media/image143.png"/><Relationship Id="rId3" Type="http://schemas.openxmlformats.org/officeDocument/2006/relationships/image" Target="../media/image128.png"/><Relationship Id="rId21" Type="http://schemas.openxmlformats.org/officeDocument/2006/relationships/image" Target="../media/image16.jpg"/><Relationship Id="rId7" Type="http://schemas.openxmlformats.org/officeDocument/2006/relationships/image" Target="../media/image132.png"/><Relationship Id="rId12" Type="http://schemas.openxmlformats.org/officeDocument/2006/relationships/image" Target="../media/image137.png"/><Relationship Id="rId17" Type="http://schemas.openxmlformats.org/officeDocument/2006/relationships/image" Target="../media/image142.png"/><Relationship Id="rId2" Type="http://schemas.openxmlformats.org/officeDocument/2006/relationships/image" Target="../media/image127.png"/><Relationship Id="rId16" Type="http://schemas.openxmlformats.org/officeDocument/2006/relationships/image" Target="../media/image141.png"/><Relationship Id="rId20" Type="http://schemas.openxmlformats.org/officeDocument/2006/relationships/image" Target="../media/image145.png"/><Relationship Id="rId1" Type="http://schemas.openxmlformats.org/officeDocument/2006/relationships/image" Target="../media/image126.png"/><Relationship Id="rId6" Type="http://schemas.openxmlformats.org/officeDocument/2006/relationships/image" Target="../media/image131.png"/><Relationship Id="rId11" Type="http://schemas.openxmlformats.org/officeDocument/2006/relationships/image" Target="../media/image136.png"/><Relationship Id="rId5" Type="http://schemas.openxmlformats.org/officeDocument/2006/relationships/image" Target="../media/image130.png"/><Relationship Id="rId15" Type="http://schemas.openxmlformats.org/officeDocument/2006/relationships/image" Target="../media/image140.png"/><Relationship Id="rId10" Type="http://schemas.openxmlformats.org/officeDocument/2006/relationships/image" Target="../media/image135.png"/><Relationship Id="rId19" Type="http://schemas.openxmlformats.org/officeDocument/2006/relationships/image" Target="../media/image144.png"/><Relationship Id="rId4" Type="http://schemas.openxmlformats.org/officeDocument/2006/relationships/image" Target="../media/image129.png"/><Relationship Id="rId9" Type="http://schemas.openxmlformats.org/officeDocument/2006/relationships/image" Target="../media/image134.png"/><Relationship Id="rId14"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twoCellAnchor editAs="oneCell">
    <xdr:from>
      <xdr:col>3</xdr:col>
      <xdr:colOff>144049</xdr:colOff>
      <xdr:row>8</xdr:row>
      <xdr:rowOff>169622</xdr:rowOff>
    </xdr:from>
    <xdr:to>
      <xdr:col>3</xdr:col>
      <xdr:colOff>1093678</xdr:colOff>
      <xdr:row>8</xdr:row>
      <xdr:rowOff>1324191</xdr:rowOff>
    </xdr:to>
    <xdr:pic>
      <xdr:nvPicPr>
        <xdr:cNvPr id="2" name="Picture 1">
          <a:extLst>
            <a:ext uri="{FF2B5EF4-FFF2-40B4-BE49-F238E27FC236}">
              <a16:creationId xmlns:a16="http://schemas.microsoft.com/office/drawing/2014/main" id="{E54FCCF5-8DC9-4CC0-B60B-393D6A944DC1}"/>
            </a:ext>
          </a:extLst>
        </xdr:cNvPr>
        <xdr:cNvPicPr>
          <a:picLocks noChangeAspect="1"/>
        </xdr:cNvPicPr>
      </xdr:nvPicPr>
      <xdr:blipFill>
        <a:blip xmlns:r="http://schemas.openxmlformats.org/officeDocument/2006/relationships" r:embed="rId1"/>
        <a:stretch>
          <a:fillRect/>
        </a:stretch>
      </xdr:blipFill>
      <xdr:spPr>
        <a:xfrm>
          <a:off x="5715522" y="4736403"/>
          <a:ext cx="949629" cy="1148219"/>
        </a:xfrm>
        <a:prstGeom prst="rect">
          <a:avLst/>
        </a:prstGeom>
      </xdr:spPr>
    </xdr:pic>
    <xdr:clientData/>
  </xdr:twoCellAnchor>
  <xdr:twoCellAnchor editAs="oneCell">
    <xdr:from>
      <xdr:col>3</xdr:col>
      <xdr:colOff>1459331</xdr:colOff>
      <xdr:row>8</xdr:row>
      <xdr:rowOff>78287</xdr:rowOff>
    </xdr:from>
    <xdr:to>
      <xdr:col>3</xdr:col>
      <xdr:colOff>2267211</xdr:colOff>
      <xdr:row>8</xdr:row>
      <xdr:rowOff>1370035</xdr:rowOff>
    </xdr:to>
    <xdr:pic>
      <xdr:nvPicPr>
        <xdr:cNvPr id="3" name="Picture 2">
          <a:extLst>
            <a:ext uri="{FF2B5EF4-FFF2-40B4-BE49-F238E27FC236}">
              <a16:creationId xmlns:a16="http://schemas.microsoft.com/office/drawing/2014/main" id="{7A10418B-BF51-413D-AC34-0AFAA9152BD7}"/>
            </a:ext>
          </a:extLst>
        </xdr:cNvPr>
        <xdr:cNvPicPr>
          <a:picLocks noChangeAspect="1"/>
        </xdr:cNvPicPr>
      </xdr:nvPicPr>
      <xdr:blipFill>
        <a:blip xmlns:r="http://schemas.openxmlformats.org/officeDocument/2006/relationships" r:embed="rId2"/>
        <a:stretch>
          <a:fillRect/>
        </a:stretch>
      </xdr:blipFill>
      <xdr:spPr>
        <a:xfrm>
          <a:off x="7030804" y="4645068"/>
          <a:ext cx="807880" cy="1291748"/>
        </a:xfrm>
        <a:prstGeom prst="rect">
          <a:avLst/>
        </a:prstGeom>
      </xdr:spPr>
    </xdr:pic>
    <xdr:clientData/>
  </xdr:twoCellAnchor>
  <xdr:twoCellAnchor editAs="oneCell">
    <xdr:from>
      <xdr:col>3</xdr:col>
      <xdr:colOff>1280917</xdr:colOff>
      <xdr:row>9</xdr:row>
      <xdr:rowOff>267092</xdr:rowOff>
    </xdr:from>
    <xdr:to>
      <xdr:col>3</xdr:col>
      <xdr:colOff>2135818</xdr:colOff>
      <xdr:row>9</xdr:row>
      <xdr:rowOff>1266002</xdr:rowOff>
    </xdr:to>
    <xdr:pic>
      <xdr:nvPicPr>
        <xdr:cNvPr id="4" name="Picture 3">
          <a:extLst>
            <a:ext uri="{FF2B5EF4-FFF2-40B4-BE49-F238E27FC236}">
              <a16:creationId xmlns:a16="http://schemas.microsoft.com/office/drawing/2014/main" id="{C2CCC8CF-5218-4F03-A470-2EEC6CDC52F2}"/>
            </a:ext>
          </a:extLst>
        </xdr:cNvPr>
        <xdr:cNvPicPr>
          <a:picLocks noChangeAspect="1"/>
        </xdr:cNvPicPr>
      </xdr:nvPicPr>
      <xdr:blipFill>
        <a:blip xmlns:r="http://schemas.openxmlformats.org/officeDocument/2006/relationships" r:embed="rId3"/>
        <a:stretch>
          <a:fillRect/>
        </a:stretch>
      </xdr:blipFill>
      <xdr:spPr>
        <a:xfrm>
          <a:off x="6852390" y="7091167"/>
          <a:ext cx="854901" cy="1005260"/>
        </a:xfrm>
        <a:prstGeom prst="rect">
          <a:avLst/>
        </a:prstGeom>
      </xdr:spPr>
    </xdr:pic>
    <xdr:clientData/>
  </xdr:twoCellAnchor>
  <xdr:twoCellAnchor editAs="oneCell">
    <xdr:from>
      <xdr:col>3</xdr:col>
      <xdr:colOff>299190</xdr:colOff>
      <xdr:row>10</xdr:row>
      <xdr:rowOff>254668</xdr:rowOff>
    </xdr:from>
    <xdr:to>
      <xdr:col>3</xdr:col>
      <xdr:colOff>1096472</xdr:colOff>
      <xdr:row>10</xdr:row>
      <xdr:rowOff>1249037</xdr:rowOff>
    </xdr:to>
    <xdr:pic>
      <xdr:nvPicPr>
        <xdr:cNvPr id="5" name="Picture 4">
          <a:extLst>
            <a:ext uri="{FF2B5EF4-FFF2-40B4-BE49-F238E27FC236}">
              <a16:creationId xmlns:a16="http://schemas.microsoft.com/office/drawing/2014/main" id="{FADA5AB8-8466-4AF9-B859-A8792C88F8FA}"/>
            </a:ext>
          </a:extLst>
        </xdr:cNvPr>
        <xdr:cNvPicPr>
          <a:picLocks noChangeAspect="1"/>
        </xdr:cNvPicPr>
      </xdr:nvPicPr>
      <xdr:blipFill>
        <a:blip xmlns:r="http://schemas.openxmlformats.org/officeDocument/2006/relationships" r:embed="rId4"/>
        <a:stretch>
          <a:fillRect/>
        </a:stretch>
      </xdr:blipFill>
      <xdr:spPr>
        <a:xfrm>
          <a:off x="5870663" y="8748880"/>
          <a:ext cx="797282" cy="988019"/>
        </a:xfrm>
        <a:prstGeom prst="rect">
          <a:avLst/>
        </a:prstGeom>
      </xdr:spPr>
    </xdr:pic>
    <xdr:clientData/>
  </xdr:twoCellAnchor>
  <xdr:twoCellAnchor editAs="oneCell">
    <xdr:from>
      <xdr:col>3</xdr:col>
      <xdr:colOff>1294212</xdr:colOff>
      <xdr:row>10</xdr:row>
      <xdr:rowOff>245040</xdr:rowOff>
    </xdr:from>
    <xdr:to>
      <xdr:col>3</xdr:col>
      <xdr:colOff>2077102</xdr:colOff>
      <xdr:row>10</xdr:row>
      <xdr:rowOff>1302018</xdr:rowOff>
    </xdr:to>
    <xdr:pic>
      <xdr:nvPicPr>
        <xdr:cNvPr id="6" name="Picture 5">
          <a:extLst>
            <a:ext uri="{FF2B5EF4-FFF2-40B4-BE49-F238E27FC236}">
              <a16:creationId xmlns:a16="http://schemas.microsoft.com/office/drawing/2014/main" id="{276B40C0-5E5C-48F0-9157-FE1A38E73DC4}"/>
            </a:ext>
          </a:extLst>
        </xdr:cNvPr>
        <xdr:cNvPicPr>
          <a:picLocks noChangeAspect="1"/>
        </xdr:cNvPicPr>
      </xdr:nvPicPr>
      <xdr:blipFill>
        <a:blip xmlns:r="http://schemas.openxmlformats.org/officeDocument/2006/relationships" r:embed="rId5"/>
        <a:stretch>
          <a:fillRect/>
        </a:stretch>
      </xdr:blipFill>
      <xdr:spPr>
        <a:xfrm>
          <a:off x="6865685" y="8739252"/>
          <a:ext cx="782890" cy="1063328"/>
        </a:xfrm>
        <a:prstGeom prst="rect">
          <a:avLst/>
        </a:prstGeom>
      </xdr:spPr>
    </xdr:pic>
    <xdr:clientData/>
  </xdr:twoCellAnchor>
  <xdr:twoCellAnchor editAs="oneCell">
    <xdr:from>
      <xdr:col>3</xdr:col>
      <xdr:colOff>1183970</xdr:colOff>
      <xdr:row>11</xdr:row>
      <xdr:rowOff>278964</xdr:rowOff>
    </xdr:from>
    <xdr:to>
      <xdr:col>3</xdr:col>
      <xdr:colOff>2126015</xdr:colOff>
      <xdr:row>11</xdr:row>
      <xdr:rowOff>1372321</xdr:rowOff>
    </xdr:to>
    <xdr:pic>
      <xdr:nvPicPr>
        <xdr:cNvPr id="7" name="Picture 6">
          <a:extLst>
            <a:ext uri="{FF2B5EF4-FFF2-40B4-BE49-F238E27FC236}">
              <a16:creationId xmlns:a16="http://schemas.microsoft.com/office/drawing/2014/main" id="{C0175304-D825-4180-AA5C-55E060EC668F}"/>
            </a:ext>
          </a:extLst>
        </xdr:cNvPr>
        <xdr:cNvPicPr>
          <a:picLocks noChangeAspect="1"/>
        </xdr:cNvPicPr>
      </xdr:nvPicPr>
      <xdr:blipFill>
        <a:blip xmlns:r="http://schemas.openxmlformats.org/officeDocument/2006/relationships" r:embed="rId6"/>
        <a:stretch>
          <a:fillRect/>
        </a:stretch>
      </xdr:blipFill>
      <xdr:spPr>
        <a:xfrm>
          <a:off x="6755443" y="10378074"/>
          <a:ext cx="935695" cy="1093357"/>
        </a:xfrm>
        <a:prstGeom prst="rect">
          <a:avLst/>
        </a:prstGeom>
      </xdr:spPr>
    </xdr:pic>
    <xdr:clientData/>
  </xdr:twoCellAnchor>
  <xdr:twoCellAnchor editAs="oneCell">
    <xdr:from>
      <xdr:col>3</xdr:col>
      <xdr:colOff>450807</xdr:colOff>
      <xdr:row>12</xdr:row>
      <xdr:rowOff>327632</xdr:rowOff>
    </xdr:from>
    <xdr:to>
      <xdr:col>3</xdr:col>
      <xdr:colOff>1362727</xdr:colOff>
      <xdr:row>12</xdr:row>
      <xdr:rowOff>1326402</xdr:rowOff>
    </xdr:to>
    <xdr:pic>
      <xdr:nvPicPr>
        <xdr:cNvPr id="9" name="Picture 8">
          <a:extLst>
            <a:ext uri="{FF2B5EF4-FFF2-40B4-BE49-F238E27FC236}">
              <a16:creationId xmlns:a16="http://schemas.microsoft.com/office/drawing/2014/main" id="{65A5DFD7-40BE-4531-8DB8-2ED60C6D3BF1}"/>
            </a:ext>
          </a:extLst>
        </xdr:cNvPr>
        <xdr:cNvPicPr>
          <a:picLocks noChangeAspect="1"/>
        </xdr:cNvPicPr>
      </xdr:nvPicPr>
      <xdr:blipFill>
        <a:blip xmlns:r="http://schemas.openxmlformats.org/officeDocument/2006/relationships" r:embed="rId7"/>
        <a:stretch>
          <a:fillRect/>
        </a:stretch>
      </xdr:blipFill>
      <xdr:spPr>
        <a:xfrm>
          <a:off x="6022280" y="12057735"/>
          <a:ext cx="911920" cy="998770"/>
        </a:xfrm>
        <a:prstGeom prst="rect">
          <a:avLst/>
        </a:prstGeom>
      </xdr:spPr>
    </xdr:pic>
    <xdr:clientData/>
  </xdr:twoCellAnchor>
  <xdr:twoCellAnchor editAs="oneCell">
    <xdr:from>
      <xdr:col>3</xdr:col>
      <xdr:colOff>1204700</xdr:colOff>
      <xdr:row>13</xdr:row>
      <xdr:rowOff>283534</xdr:rowOff>
    </xdr:from>
    <xdr:to>
      <xdr:col>3</xdr:col>
      <xdr:colOff>2007992</xdr:colOff>
      <xdr:row>13</xdr:row>
      <xdr:rowOff>1173360</xdr:rowOff>
    </xdr:to>
    <xdr:pic>
      <xdr:nvPicPr>
        <xdr:cNvPr id="10" name="Picture 9">
          <a:extLst>
            <a:ext uri="{FF2B5EF4-FFF2-40B4-BE49-F238E27FC236}">
              <a16:creationId xmlns:a16="http://schemas.microsoft.com/office/drawing/2014/main" id="{47D4B50E-E9B3-47DE-9176-3A32C9294469}"/>
            </a:ext>
          </a:extLst>
        </xdr:cNvPr>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l="16628" t="21178" r="7854"/>
        <a:stretch/>
      </xdr:blipFill>
      <xdr:spPr bwMode="auto">
        <a:xfrm>
          <a:off x="6776173" y="13592438"/>
          <a:ext cx="809642" cy="8834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315369</xdr:colOff>
      <xdr:row>13</xdr:row>
      <xdr:rowOff>90813</xdr:rowOff>
    </xdr:from>
    <xdr:to>
      <xdr:col>3</xdr:col>
      <xdr:colOff>1151481</xdr:colOff>
      <xdr:row>13</xdr:row>
      <xdr:rowOff>1122611</xdr:rowOff>
    </xdr:to>
    <xdr:pic>
      <xdr:nvPicPr>
        <xdr:cNvPr id="11" name="Picture 10">
          <a:extLst>
            <a:ext uri="{FF2B5EF4-FFF2-40B4-BE49-F238E27FC236}">
              <a16:creationId xmlns:a16="http://schemas.microsoft.com/office/drawing/2014/main" id="{63655FB5-6144-4005-B875-1DFA45E5A402}"/>
            </a:ext>
          </a:extLst>
        </xdr:cNvPr>
        <xdr:cNvPicPr>
          <a:picLocks noChangeAspect="1"/>
        </xdr:cNvPicPr>
      </xdr:nvPicPr>
      <xdr:blipFill>
        <a:blip xmlns:r="http://schemas.openxmlformats.org/officeDocument/2006/relationships" r:embed="rId9"/>
        <a:stretch>
          <a:fillRect/>
        </a:stretch>
      </xdr:blipFill>
      <xdr:spPr>
        <a:xfrm>
          <a:off x="5886842" y="13399717"/>
          <a:ext cx="836112" cy="1031798"/>
        </a:xfrm>
        <a:prstGeom prst="rect">
          <a:avLst/>
        </a:prstGeom>
      </xdr:spPr>
    </xdr:pic>
    <xdr:clientData/>
  </xdr:twoCellAnchor>
  <xdr:twoCellAnchor editAs="oneCell">
    <xdr:from>
      <xdr:col>3</xdr:col>
      <xdr:colOff>1378479</xdr:colOff>
      <xdr:row>12</xdr:row>
      <xdr:rowOff>293092</xdr:rowOff>
    </xdr:from>
    <xdr:to>
      <xdr:col>3</xdr:col>
      <xdr:colOff>2173397</xdr:colOff>
      <xdr:row>12</xdr:row>
      <xdr:rowOff>1235639</xdr:rowOff>
    </xdr:to>
    <xdr:pic>
      <xdr:nvPicPr>
        <xdr:cNvPr id="12" name="Picture 11">
          <a:extLst>
            <a:ext uri="{FF2B5EF4-FFF2-40B4-BE49-F238E27FC236}">
              <a16:creationId xmlns:a16="http://schemas.microsoft.com/office/drawing/2014/main" id="{828BA274-F109-46FF-BE43-696376677102}"/>
            </a:ext>
          </a:extLst>
        </xdr:cNvPr>
        <xdr:cNvPicPr>
          <a:picLocks noChangeAspect="1"/>
        </xdr:cNvPicPr>
      </xdr:nvPicPr>
      <xdr:blipFill>
        <a:blip xmlns:r="http://schemas.openxmlformats.org/officeDocument/2006/relationships" r:embed="rId10"/>
        <a:stretch>
          <a:fillRect/>
        </a:stretch>
      </xdr:blipFill>
      <xdr:spPr>
        <a:xfrm>
          <a:off x="6949952" y="12023195"/>
          <a:ext cx="794918" cy="942547"/>
        </a:xfrm>
        <a:prstGeom prst="rect">
          <a:avLst/>
        </a:prstGeom>
      </xdr:spPr>
    </xdr:pic>
    <xdr:clientData/>
  </xdr:twoCellAnchor>
  <xdr:twoCellAnchor editAs="oneCell">
    <xdr:from>
      <xdr:col>3</xdr:col>
      <xdr:colOff>225078</xdr:colOff>
      <xdr:row>15</xdr:row>
      <xdr:rowOff>207723</xdr:rowOff>
    </xdr:from>
    <xdr:to>
      <xdr:col>3</xdr:col>
      <xdr:colOff>999908</xdr:colOff>
      <xdr:row>15</xdr:row>
      <xdr:rowOff>1105632</xdr:rowOff>
    </xdr:to>
    <xdr:pic>
      <xdr:nvPicPr>
        <xdr:cNvPr id="13" name="Picture 12">
          <a:extLst>
            <a:ext uri="{FF2B5EF4-FFF2-40B4-BE49-F238E27FC236}">
              <a16:creationId xmlns:a16="http://schemas.microsoft.com/office/drawing/2014/main" id="{F4AB9F2C-8AB3-4EFD-92B8-F2FC187CA2AA}"/>
            </a:ext>
          </a:extLst>
        </xdr:cNvPr>
        <xdr:cNvPicPr>
          <a:picLocks noChangeAspect="1"/>
        </xdr:cNvPicPr>
      </xdr:nvPicPr>
      <xdr:blipFill rotWithShape="1">
        <a:blip xmlns:r="http://schemas.openxmlformats.org/officeDocument/2006/relationships" r:embed="rId11"/>
        <a:srcRect l="10225" t="6979" r="8910" b="5761"/>
        <a:stretch/>
      </xdr:blipFill>
      <xdr:spPr>
        <a:xfrm>
          <a:off x="5796551" y="16608990"/>
          <a:ext cx="781180" cy="897909"/>
        </a:xfrm>
        <a:prstGeom prst="rect">
          <a:avLst/>
        </a:prstGeom>
      </xdr:spPr>
    </xdr:pic>
    <xdr:clientData/>
  </xdr:twoCellAnchor>
  <xdr:twoCellAnchor editAs="oneCell">
    <xdr:from>
      <xdr:col>3</xdr:col>
      <xdr:colOff>689846</xdr:colOff>
      <xdr:row>14</xdr:row>
      <xdr:rowOff>210332</xdr:rowOff>
    </xdr:from>
    <xdr:to>
      <xdr:col>3</xdr:col>
      <xdr:colOff>1611421</xdr:colOff>
      <xdr:row>14</xdr:row>
      <xdr:rowOff>1277899</xdr:rowOff>
    </xdr:to>
    <xdr:pic>
      <xdr:nvPicPr>
        <xdr:cNvPr id="14" name="Picture 13">
          <a:extLst>
            <a:ext uri="{FF2B5EF4-FFF2-40B4-BE49-F238E27FC236}">
              <a16:creationId xmlns:a16="http://schemas.microsoft.com/office/drawing/2014/main" id="{2CEA8502-88EE-428E-A3E5-15D2B5AF32B7}"/>
            </a:ext>
          </a:extLst>
        </xdr:cNvPr>
        <xdr:cNvPicPr>
          <a:picLocks noChangeAspect="1"/>
        </xdr:cNvPicPr>
      </xdr:nvPicPr>
      <xdr:blipFill>
        <a:blip xmlns:r="http://schemas.openxmlformats.org/officeDocument/2006/relationships" r:embed="rId12"/>
        <a:stretch>
          <a:fillRect/>
        </a:stretch>
      </xdr:blipFill>
      <xdr:spPr>
        <a:xfrm>
          <a:off x="6261319" y="15058894"/>
          <a:ext cx="921575" cy="1067567"/>
        </a:xfrm>
        <a:prstGeom prst="rect">
          <a:avLst/>
        </a:prstGeom>
      </xdr:spPr>
    </xdr:pic>
    <xdr:clientData/>
  </xdr:twoCellAnchor>
  <xdr:twoCellAnchor editAs="oneCell">
    <xdr:from>
      <xdr:col>3</xdr:col>
      <xdr:colOff>1155004</xdr:colOff>
      <xdr:row>15</xdr:row>
      <xdr:rowOff>217641</xdr:rowOff>
    </xdr:from>
    <xdr:to>
      <xdr:col>3</xdr:col>
      <xdr:colOff>2075144</xdr:colOff>
      <xdr:row>15</xdr:row>
      <xdr:rowOff>1216763</xdr:rowOff>
    </xdr:to>
    <xdr:pic>
      <xdr:nvPicPr>
        <xdr:cNvPr id="15" name="Picture 14">
          <a:extLst>
            <a:ext uri="{FF2B5EF4-FFF2-40B4-BE49-F238E27FC236}">
              <a16:creationId xmlns:a16="http://schemas.microsoft.com/office/drawing/2014/main" id="{B7CAAEF2-7F8D-4D25-BB51-96AF50A7EDA8}"/>
            </a:ext>
          </a:extLst>
        </xdr:cNvPr>
        <xdr:cNvPicPr>
          <a:picLocks noChangeAspect="1"/>
        </xdr:cNvPicPr>
      </xdr:nvPicPr>
      <xdr:blipFill>
        <a:blip xmlns:r="http://schemas.openxmlformats.org/officeDocument/2006/relationships" r:embed="rId13"/>
        <a:stretch>
          <a:fillRect/>
        </a:stretch>
      </xdr:blipFill>
      <xdr:spPr>
        <a:xfrm>
          <a:off x="6726477" y="16618908"/>
          <a:ext cx="920140" cy="999122"/>
        </a:xfrm>
        <a:prstGeom prst="rect">
          <a:avLst/>
        </a:prstGeom>
      </xdr:spPr>
    </xdr:pic>
    <xdr:clientData/>
  </xdr:twoCellAnchor>
  <xdr:twoCellAnchor editAs="oneCell">
    <xdr:from>
      <xdr:col>3</xdr:col>
      <xdr:colOff>263665</xdr:colOff>
      <xdr:row>17</xdr:row>
      <xdr:rowOff>665905</xdr:rowOff>
    </xdr:from>
    <xdr:to>
      <xdr:col>3</xdr:col>
      <xdr:colOff>998095</xdr:colOff>
      <xdr:row>17</xdr:row>
      <xdr:rowOff>1125477</xdr:rowOff>
    </xdr:to>
    <xdr:pic>
      <xdr:nvPicPr>
        <xdr:cNvPr id="17" name="Picture 16">
          <a:extLst>
            <a:ext uri="{FF2B5EF4-FFF2-40B4-BE49-F238E27FC236}">
              <a16:creationId xmlns:a16="http://schemas.microsoft.com/office/drawing/2014/main" id="{A7321732-3883-43D8-B5FA-55C9B3E0B644}"/>
            </a:ext>
          </a:extLst>
        </xdr:cNvPr>
        <xdr:cNvPicPr>
          <a:picLocks noChangeAspect="1"/>
        </xdr:cNvPicPr>
      </xdr:nvPicPr>
      <xdr:blipFill rotWithShape="1">
        <a:blip xmlns:r="http://schemas.openxmlformats.org/officeDocument/2006/relationships" r:embed="rId14"/>
        <a:srcRect t="47216"/>
        <a:stretch/>
      </xdr:blipFill>
      <xdr:spPr>
        <a:xfrm>
          <a:off x="5835138" y="20224775"/>
          <a:ext cx="740780" cy="459572"/>
        </a:xfrm>
        <a:prstGeom prst="rect">
          <a:avLst/>
        </a:prstGeom>
      </xdr:spPr>
    </xdr:pic>
    <xdr:clientData/>
  </xdr:twoCellAnchor>
  <xdr:twoCellAnchor editAs="oneCell">
    <xdr:from>
      <xdr:col>3</xdr:col>
      <xdr:colOff>230427</xdr:colOff>
      <xdr:row>17</xdr:row>
      <xdr:rowOff>181888</xdr:rowOff>
    </xdr:from>
    <xdr:to>
      <xdr:col>3</xdr:col>
      <xdr:colOff>1040173</xdr:colOff>
      <xdr:row>17</xdr:row>
      <xdr:rowOff>636724</xdr:rowOff>
    </xdr:to>
    <xdr:pic>
      <xdr:nvPicPr>
        <xdr:cNvPr id="18" name="Picture 17">
          <a:extLst>
            <a:ext uri="{FF2B5EF4-FFF2-40B4-BE49-F238E27FC236}">
              <a16:creationId xmlns:a16="http://schemas.microsoft.com/office/drawing/2014/main" id="{ED12FF89-74A3-40F5-A2D9-C7E6B4CA00DC}"/>
            </a:ext>
          </a:extLst>
        </xdr:cNvPr>
        <xdr:cNvPicPr>
          <a:picLocks noChangeAspect="1"/>
        </xdr:cNvPicPr>
      </xdr:nvPicPr>
      <xdr:blipFill rotWithShape="1">
        <a:blip xmlns:r="http://schemas.openxmlformats.org/officeDocument/2006/relationships" r:embed="rId13"/>
        <a:srcRect b="51203"/>
        <a:stretch/>
      </xdr:blipFill>
      <xdr:spPr>
        <a:xfrm>
          <a:off x="5801900" y="19740758"/>
          <a:ext cx="803396" cy="454836"/>
        </a:xfrm>
        <a:prstGeom prst="rect">
          <a:avLst/>
        </a:prstGeom>
      </xdr:spPr>
    </xdr:pic>
    <xdr:clientData/>
  </xdr:twoCellAnchor>
  <xdr:twoCellAnchor editAs="oneCell">
    <xdr:from>
      <xdr:col>3</xdr:col>
      <xdr:colOff>1635688</xdr:colOff>
      <xdr:row>17</xdr:row>
      <xdr:rowOff>206811</xdr:rowOff>
    </xdr:from>
    <xdr:to>
      <xdr:col>6</xdr:col>
      <xdr:colOff>207267</xdr:colOff>
      <xdr:row>17</xdr:row>
      <xdr:rowOff>1149785</xdr:rowOff>
    </xdr:to>
    <xdr:pic>
      <xdr:nvPicPr>
        <xdr:cNvPr id="19" name="Picture 18" descr="Star MedBack.jpg">
          <a:extLst>
            <a:ext uri="{FF2B5EF4-FFF2-40B4-BE49-F238E27FC236}">
              <a16:creationId xmlns:a16="http://schemas.microsoft.com/office/drawing/2014/main" id="{681725F8-A4A9-44EB-AD0A-D604E8E35067}"/>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flipH="1">
          <a:off x="7207161" y="19765681"/>
          <a:ext cx="1027767" cy="942974"/>
        </a:xfrm>
        <a:prstGeom prst="rect">
          <a:avLst/>
        </a:prstGeom>
      </xdr:spPr>
    </xdr:pic>
    <xdr:clientData/>
  </xdr:twoCellAnchor>
  <xdr:twoCellAnchor editAs="oneCell">
    <xdr:from>
      <xdr:col>1</xdr:col>
      <xdr:colOff>0</xdr:colOff>
      <xdr:row>0</xdr:row>
      <xdr:rowOff>0</xdr:rowOff>
    </xdr:from>
    <xdr:to>
      <xdr:col>2</xdr:col>
      <xdr:colOff>3554105</xdr:colOff>
      <xdr:row>0</xdr:row>
      <xdr:rowOff>1324239</xdr:rowOff>
    </xdr:to>
    <xdr:pic>
      <xdr:nvPicPr>
        <xdr:cNvPr id="22" name="Picture 21">
          <a:extLst>
            <a:ext uri="{FF2B5EF4-FFF2-40B4-BE49-F238E27FC236}">
              <a16:creationId xmlns:a16="http://schemas.microsoft.com/office/drawing/2014/main" id="{3DC196EC-74C1-4838-9124-504AEDAFAEEE}"/>
            </a:ext>
          </a:extLst>
        </xdr:cNvPr>
        <xdr:cNvPicPr>
          <a:picLocks noChangeAspect="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b="15123"/>
        <a:stretch/>
      </xdr:blipFill>
      <xdr:spPr>
        <a:xfrm>
          <a:off x="195719" y="0"/>
          <a:ext cx="4487207" cy="1317889"/>
        </a:xfrm>
        <a:prstGeom prst="rect">
          <a:avLst/>
        </a:prstGeom>
      </xdr:spPr>
    </xdr:pic>
    <xdr:clientData/>
  </xdr:twoCellAnchor>
  <xdr:twoCellAnchor editAs="oneCell">
    <xdr:from>
      <xdr:col>3</xdr:col>
      <xdr:colOff>500650</xdr:colOff>
      <xdr:row>19</xdr:row>
      <xdr:rowOff>215421</xdr:rowOff>
    </xdr:from>
    <xdr:to>
      <xdr:col>3</xdr:col>
      <xdr:colOff>1495077</xdr:colOff>
      <xdr:row>19</xdr:row>
      <xdr:rowOff>1316276</xdr:rowOff>
    </xdr:to>
    <xdr:pic>
      <xdr:nvPicPr>
        <xdr:cNvPr id="24" name="Picture 23">
          <a:extLst>
            <a:ext uri="{FF2B5EF4-FFF2-40B4-BE49-F238E27FC236}">
              <a16:creationId xmlns:a16="http://schemas.microsoft.com/office/drawing/2014/main" id="{BB3644CB-8F90-49FE-BF05-F220450A1CAD}"/>
            </a:ext>
          </a:extLst>
        </xdr:cNvPr>
        <xdr:cNvPicPr>
          <a:picLocks noChangeAspect="1"/>
        </xdr:cNvPicPr>
      </xdr:nvPicPr>
      <xdr:blipFill>
        <a:blip xmlns:r="http://schemas.openxmlformats.org/officeDocument/2006/relationships" r:embed="rId14"/>
        <a:stretch>
          <a:fillRect/>
        </a:stretch>
      </xdr:blipFill>
      <xdr:spPr>
        <a:xfrm>
          <a:off x="6072123" y="22879702"/>
          <a:ext cx="1000777" cy="1100855"/>
        </a:xfrm>
        <a:prstGeom prst="rect">
          <a:avLst/>
        </a:prstGeom>
      </xdr:spPr>
    </xdr:pic>
    <xdr:clientData/>
  </xdr:twoCellAnchor>
  <xdr:twoCellAnchor editAs="oneCell">
    <xdr:from>
      <xdr:col>3</xdr:col>
      <xdr:colOff>567978</xdr:colOff>
      <xdr:row>20</xdr:row>
      <xdr:rowOff>336897</xdr:rowOff>
    </xdr:from>
    <xdr:to>
      <xdr:col>3</xdr:col>
      <xdr:colOff>1496000</xdr:colOff>
      <xdr:row>20</xdr:row>
      <xdr:rowOff>1416615</xdr:rowOff>
    </xdr:to>
    <xdr:pic>
      <xdr:nvPicPr>
        <xdr:cNvPr id="25" name="Picture 24">
          <a:extLst>
            <a:ext uri="{FF2B5EF4-FFF2-40B4-BE49-F238E27FC236}">
              <a16:creationId xmlns:a16="http://schemas.microsoft.com/office/drawing/2014/main" id="{D9636CA1-038D-4364-9E81-2D14CB3BBC13}"/>
            </a:ext>
          </a:extLst>
        </xdr:cNvPr>
        <xdr:cNvPicPr>
          <a:picLocks noChangeAspect="1"/>
        </xdr:cNvPicPr>
      </xdr:nvPicPr>
      <xdr:blipFill>
        <a:blip xmlns:r="http://schemas.openxmlformats.org/officeDocument/2006/relationships" r:embed="rId17"/>
        <a:stretch>
          <a:fillRect/>
        </a:stretch>
      </xdr:blipFill>
      <xdr:spPr>
        <a:xfrm>
          <a:off x="6139451" y="24671315"/>
          <a:ext cx="928022" cy="10797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222250</xdr:colOff>
      <xdr:row>15</xdr:row>
      <xdr:rowOff>327026</xdr:rowOff>
    </xdr:from>
    <xdr:to>
      <xdr:col>3</xdr:col>
      <xdr:colOff>1857658</xdr:colOff>
      <xdr:row>15</xdr:row>
      <xdr:rowOff>2482851</xdr:rowOff>
    </xdr:to>
    <xdr:pic>
      <xdr:nvPicPr>
        <xdr:cNvPr id="3" name="Picture 2">
          <a:extLst>
            <a:ext uri="{FF2B5EF4-FFF2-40B4-BE49-F238E27FC236}">
              <a16:creationId xmlns:a16="http://schemas.microsoft.com/office/drawing/2014/main" id="{8048848B-6899-E4B0-C3FD-A8EF43EBA3A8}"/>
            </a:ext>
          </a:extLst>
        </xdr:cNvPr>
        <xdr:cNvPicPr>
          <a:picLocks noChangeAspect="1"/>
        </xdr:cNvPicPr>
      </xdr:nvPicPr>
      <xdr:blipFill>
        <a:blip xmlns:r="http://schemas.openxmlformats.org/officeDocument/2006/relationships" r:embed="rId1"/>
        <a:stretch>
          <a:fillRect/>
        </a:stretch>
      </xdr:blipFill>
      <xdr:spPr>
        <a:xfrm>
          <a:off x="3238500" y="31410276"/>
          <a:ext cx="1632233" cy="2159000"/>
        </a:xfrm>
        <a:prstGeom prst="rect">
          <a:avLst/>
        </a:prstGeom>
      </xdr:spPr>
    </xdr:pic>
    <xdr:clientData/>
  </xdr:twoCellAnchor>
  <xdr:twoCellAnchor editAs="oneCell">
    <xdr:from>
      <xdr:col>4</xdr:col>
      <xdr:colOff>304800</xdr:colOff>
      <xdr:row>15</xdr:row>
      <xdr:rowOff>22226</xdr:rowOff>
    </xdr:from>
    <xdr:to>
      <xdr:col>4</xdr:col>
      <xdr:colOff>2809875</xdr:colOff>
      <xdr:row>15</xdr:row>
      <xdr:rowOff>2238837</xdr:rowOff>
    </xdr:to>
    <xdr:pic>
      <xdr:nvPicPr>
        <xdr:cNvPr id="5" name="Picture 4">
          <a:extLst>
            <a:ext uri="{FF2B5EF4-FFF2-40B4-BE49-F238E27FC236}">
              <a16:creationId xmlns:a16="http://schemas.microsoft.com/office/drawing/2014/main" id="{EC2B8C1A-0558-4D0D-E35A-D520F469BBB9}"/>
            </a:ext>
          </a:extLst>
        </xdr:cNvPr>
        <xdr:cNvPicPr>
          <a:picLocks noChangeAspect="1"/>
        </xdr:cNvPicPr>
      </xdr:nvPicPr>
      <xdr:blipFill>
        <a:blip xmlns:r="http://schemas.openxmlformats.org/officeDocument/2006/relationships" r:embed="rId2"/>
        <a:stretch>
          <a:fillRect/>
        </a:stretch>
      </xdr:blipFill>
      <xdr:spPr>
        <a:xfrm>
          <a:off x="7353300" y="31105476"/>
          <a:ext cx="2501900" cy="2219786"/>
        </a:xfrm>
        <a:prstGeom prst="rect">
          <a:avLst/>
        </a:prstGeom>
      </xdr:spPr>
    </xdr:pic>
    <xdr:clientData/>
  </xdr:twoCellAnchor>
  <xdr:twoCellAnchor editAs="oneCell">
    <xdr:from>
      <xdr:col>3</xdr:col>
      <xdr:colOff>142875</xdr:colOff>
      <xdr:row>12</xdr:row>
      <xdr:rowOff>247651</xdr:rowOff>
    </xdr:from>
    <xdr:to>
      <xdr:col>3</xdr:col>
      <xdr:colOff>1936041</xdr:colOff>
      <xdr:row>12</xdr:row>
      <xdr:rowOff>2505076</xdr:rowOff>
    </xdr:to>
    <xdr:pic>
      <xdr:nvPicPr>
        <xdr:cNvPr id="9" name="Picture 8">
          <a:extLst>
            <a:ext uri="{FF2B5EF4-FFF2-40B4-BE49-F238E27FC236}">
              <a16:creationId xmlns:a16="http://schemas.microsoft.com/office/drawing/2014/main" id="{1081B7E8-C6C5-5585-3AD9-68BC63C066E6}"/>
            </a:ext>
          </a:extLst>
        </xdr:cNvPr>
        <xdr:cNvPicPr>
          <a:picLocks noChangeAspect="1"/>
        </xdr:cNvPicPr>
      </xdr:nvPicPr>
      <xdr:blipFill>
        <a:blip xmlns:r="http://schemas.openxmlformats.org/officeDocument/2006/relationships" r:embed="rId3"/>
        <a:stretch>
          <a:fillRect/>
        </a:stretch>
      </xdr:blipFill>
      <xdr:spPr>
        <a:xfrm>
          <a:off x="3159125" y="22567901"/>
          <a:ext cx="1789991" cy="2260600"/>
        </a:xfrm>
        <a:prstGeom prst="rect">
          <a:avLst/>
        </a:prstGeom>
      </xdr:spPr>
    </xdr:pic>
    <xdr:clientData/>
  </xdr:twoCellAnchor>
  <xdr:twoCellAnchor editAs="oneCell">
    <xdr:from>
      <xdr:col>4</xdr:col>
      <xdr:colOff>111126</xdr:colOff>
      <xdr:row>12</xdr:row>
      <xdr:rowOff>136525</xdr:rowOff>
    </xdr:from>
    <xdr:to>
      <xdr:col>4</xdr:col>
      <xdr:colOff>3435351</xdr:colOff>
      <xdr:row>12</xdr:row>
      <xdr:rowOff>1494985</xdr:rowOff>
    </xdr:to>
    <xdr:pic>
      <xdr:nvPicPr>
        <xdr:cNvPr id="10" name="Picture 9">
          <a:extLst>
            <a:ext uri="{FF2B5EF4-FFF2-40B4-BE49-F238E27FC236}">
              <a16:creationId xmlns:a16="http://schemas.microsoft.com/office/drawing/2014/main" id="{EACDAEE7-94E7-E7F4-B216-25A2B7121DFF}"/>
            </a:ext>
          </a:extLst>
        </xdr:cNvPr>
        <xdr:cNvPicPr>
          <a:picLocks noChangeAspect="1"/>
        </xdr:cNvPicPr>
      </xdr:nvPicPr>
      <xdr:blipFill>
        <a:blip xmlns:r="http://schemas.openxmlformats.org/officeDocument/2006/relationships" r:embed="rId4"/>
        <a:stretch>
          <a:fillRect/>
        </a:stretch>
      </xdr:blipFill>
      <xdr:spPr>
        <a:xfrm>
          <a:off x="7159626" y="22456775"/>
          <a:ext cx="3327400" cy="1355285"/>
        </a:xfrm>
        <a:prstGeom prst="rect">
          <a:avLst/>
        </a:prstGeom>
      </xdr:spPr>
    </xdr:pic>
    <xdr:clientData/>
  </xdr:twoCellAnchor>
  <xdr:twoCellAnchor editAs="oneCell">
    <xdr:from>
      <xdr:col>4</xdr:col>
      <xdr:colOff>438150</xdr:colOff>
      <xdr:row>12</xdr:row>
      <xdr:rowOff>1555750</xdr:rowOff>
    </xdr:from>
    <xdr:to>
      <xdr:col>4</xdr:col>
      <xdr:colOff>3009579</xdr:colOff>
      <xdr:row>12</xdr:row>
      <xdr:rowOff>2828765</xdr:rowOff>
    </xdr:to>
    <xdr:pic>
      <xdr:nvPicPr>
        <xdr:cNvPr id="12" name="Picture 11">
          <a:extLst>
            <a:ext uri="{FF2B5EF4-FFF2-40B4-BE49-F238E27FC236}">
              <a16:creationId xmlns:a16="http://schemas.microsoft.com/office/drawing/2014/main" id="{2D259AB0-47F7-7F70-AF75-26D47CD2103F}"/>
            </a:ext>
          </a:extLst>
        </xdr:cNvPr>
        <xdr:cNvPicPr>
          <a:picLocks noChangeAspect="1"/>
        </xdr:cNvPicPr>
      </xdr:nvPicPr>
      <xdr:blipFill>
        <a:blip xmlns:r="http://schemas.openxmlformats.org/officeDocument/2006/relationships" r:embed="rId5"/>
        <a:stretch>
          <a:fillRect/>
        </a:stretch>
      </xdr:blipFill>
      <xdr:spPr>
        <a:xfrm>
          <a:off x="7486650" y="23876000"/>
          <a:ext cx="2571429" cy="1276190"/>
        </a:xfrm>
        <a:prstGeom prst="rect">
          <a:avLst/>
        </a:prstGeom>
      </xdr:spPr>
    </xdr:pic>
    <xdr:clientData/>
  </xdr:twoCellAnchor>
  <xdr:twoCellAnchor editAs="oneCell">
    <xdr:from>
      <xdr:col>3</xdr:col>
      <xdr:colOff>314325</xdr:colOff>
      <xdr:row>16</xdr:row>
      <xdr:rowOff>165100</xdr:rowOff>
    </xdr:from>
    <xdr:to>
      <xdr:col>3</xdr:col>
      <xdr:colOff>2025650</xdr:colOff>
      <xdr:row>16</xdr:row>
      <xdr:rowOff>2498073</xdr:rowOff>
    </xdr:to>
    <xdr:pic>
      <xdr:nvPicPr>
        <xdr:cNvPr id="14" name="Picture 13">
          <a:extLst>
            <a:ext uri="{FF2B5EF4-FFF2-40B4-BE49-F238E27FC236}">
              <a16:creationId xmlns:a16="http://schemas.microsoft.com/office/drawing/2014/main" id="{56CCE84C-368C-0B1A-807F-671D103BA666}"/>
            </a:ext>
          </a:extLst>
        </xdr:cNvPr>
        <xdr:cNvPicPr>
          <a:picLocks noChangeAspect="1"/>
        </xdr:cNvPicPr>
      </xdr:nvPicPr>
      <xdr:blipFill>
        <a:blip xmlns:r="http://schemas.openxmlformats.org/officeDocument/2006/relationships" r:embed="rId6"/>
        <a:stretch>
          <a:fillRect/>
        </a:stretch>
      </xdr:blipFill>
      <xdr:spPr>
        <a:xfrm>
          <a:off x="3330575" y="35328225"/>
          <a:ext cx="1714500" cy="2332973"/>
        </a:xfrm>
        <a:prstGeom prst="rect">
          <a:avLst/>
        </a:prstGeom>
      </xdr:spPr>
    </xdr:pic>
    <xdr:clientData/>
  </xdr:twoCellAnchor>
  <xdr:twoCellAnchor editAs="oneCell">
    <xdr:from>
      <xdr:col>4</xdr:col>
      <xdr:colOff>558801</xdr:colOff>
      <xdr:row>16</xdr:row>
      <xdr:rowOff>152400</xdr:rowOff>
    </xdr:from>
    <xdr:to>
      <xdr:col>4</xdr:col>
      <xdr:colOff>2294452</xdr:colOff>
      <xdr:row>16</xdr:row>
      <xdr:rowOff>2447925</xdr:rowOff>
    </xdr:to>
    <xdr:pic>
      <xdr:nvPicPr>
        <xdr:cNvPr id="16" name="Picture 15">
          <a:extLst>
            <a:ext uri="{FF2B5EF4-FFF2-40B4-BE49-F238E27FC236}">
              <a16:creationId xmlns:a16="http://schemas.microsoft.com/office/drawing/2014/main" id="{26C98954-B9CC-FE5F-6DF5-C2CDAAE6F305}"/>
            </a:ext>
          </a:extLst>
        </xdr:cNvPr>
        <xdr:cNvPicPr>
          <a:picLocks noChangeAspect="1"/>
        </xdr:cNvPicPr>
      </xdr:nvPicPr>
      <xdr:blipFill>
        <a:blip xmlns:r="http://schemas.openxmlformats.org/officeDocument/2006/relationships" r:embed="rId7"/>
        <a:stretch>
          <a:fillRect/>
        </a:stretch>
      </xdr:blipFill>
      <xdr:spPr>
        <a:xfrm>
          <a:off x="7620001" y="45770800"/>
          <a:ext cx="1732476" cy="2298700"/>
        </a:xfrm>
        <a:prstGeom prst="rect">
          <a:avLst/>
        </a:prstGeom>
      </xdr:spPr>
    </xdr:pic>
    <xdr:clientData/>
  </xdr:twoCellAnchor>
  <xdr:twoCellAnchor editAs="oneCell">
    <xdr:from>
      <xdr:col>4</xdr:col>
      <xdr:colOff>390525</xdr:colOff>
      <xdr:row>16</xdr:row>
      <xdr:rowOff>2381250</xdr:rowOff>
    </xdr:from>
    <xdr:to>
      <xdr:col>4</xdr:col>
      <xdr:colOff>3162779</xdr:colOff>
      <xdr:row>16</xdr:row>
      <xdr:rowOff>3916269</xdr:rowOff>
    </xdr:to>
    <xdr:pic>
      <xdr:nvPicPr>
        <xdr:cNvPr id="17" name="Picture 16">
          <a:extLst>
            <a:ext uri="{FF2B5EF4-FFF2-40B4-BE49-F238E27FC236}">
              <a16:creationId xmlns:a16="http://schemas.microsoft.com/office/drawing/2014/main" id="{20051CC3-FC85-4252-873D-3DB074E564B5}"/>
            </a:ext>
          </a:extLst>
        </xdr:cNvPr>
        <xdr:cNvPicPr>
          <a:picLocks noChangeAspect="1"/>
        </xdr:cNvPicPr>
      </xdr:nvPicPr>
      <xdr:blipFill>
        <a:blip xmlns:r="http://schemas.openxmlformats.org/officeDocument/2006/relationships" r:embed="rId8"/>
        <a:stretch>
          <a:fillRect/>
        </a:stretch>
      </xdr:blipFill>
      <xdr:spPr>
        <a:xfrm>
          <a:off x="7439025" y="37544375"/>
          <a:ext cx="2772254" cy="1531844"/>
        </a:xfrm>
        <a:prstGeom prst="rect">
          <a:avLst/>
        </a:prstGeom>
      </xdr:spPr>
    </xdr:pic>
    <xdr:clientData/>
  </xdr:twoCellAnchor>
  <xdr:twoCellAnchor editAs="oneCell">
    <xdr:from>
      <xdr:col>3</xdr:col>
      <xdr:colOff>130175</xdr:colOff>
      <xdr:row>14</xdr:row>
      <xdr:rowOff>209550</xdr:rowOff>
    </xdr:from>
    <xdr:to>
      <xdr:col>3</xdr:col>
      <xdr:colOff>2142874</xdr:colOff>
      <xdr:row>14</xdr:row>
      <xdr:rowOff>2603201</xdr:rowOff>
    </xdr:to>
    <xdr:pic>
      <xdr:nvPicPr>
        <xdr:cNvPr id="21" name="Picture 20">
          <a:extLst>
            <a:ext uri="{FF2B5EF4-FFF2-40B4-BE49-F238E27FC236}">
              <a16:creationId xmlns:a16="http://schemas.microsoft.com/office/drawing/2014/main" id="{A61D50FE-5D22-5D47-8DAA-6402D0B2667A}"/>
            </a:ext>
          </a:extLst>
        </xdr:cNvPr>
        <xdr:cNvPicPr>
          <a:picLocks noChangeAspect="1"/>
        </xdr:cNvPicPr>
      </xdr:nvPicPr>
      <xdr:blipFill>
        <a:blip xmlns:r="http://schemas.openxmlformats.org/officeDocument/2006/relationships" r:embed="rId9"/>
        <a:stretch>
          <a:fillRect/>
        </a:stretch>
      </xdr:blipFill>
      <xdr:spPr>
        <a:xfrm>
          <a:off x="3146425" y="28276550"/>
          <a:ext cx="2009524" cy="2390476"/>
        </a:xfrm>
        <a:prstGeom prst="rect">
          <a:avLst/>
        </a:prstGeom>
      </xdr:spPr>
    </xdr:pic>
    <xdr:clientData/>
  </xdr:twoCellAnchor>
  <xdr:twoCellAnchor editAs="oneCell">
    <xdr:from>
      <xdr:col>4</xdr:col>
      <xdr:colOff>107950</xdr:colOff>
      <xdr:row>14</xdr:row>
      <xdr:rowOff>69850</xdr:rowOff>
    </xdr:from>
    <xdr:to>
      <xdr:col>5</xdr:col>
      <xdr:colOff>209093</xdr:colOff>
      <xdr:row>14</xdr:row>
      <xdr:rowOff>1660326</xdr:rowOff>
    </xdr:to>
    <xdr:pic>
      <xdr:nvPicPr>
        <xdr:cNvPr id="23" name="Picture 22">
          <a:extLst>
            <a:ext uri="{FF2B5EF4-FFF2-40B4-BE49-F238E27FC236}">
              <a16:creationId xmlns:a16="http://schemas.microsoft.com/office/drawing/2014/main" id="{DE10EB09-28DF-C5DB-ED8D-0459126FC739}"/>
            </a:ext>
          </a:extLst>
        </xdr:cNvPr>
        <xdr:cNvPicPr>
          <a:picLocks noChangeAspect="1"/>
        </xdr:cNvPicPr>
      </xdr:nvPicPr>
      <xdr:blipFill>
        <a:blip xmlns:r="http://schemas.openxmlformats.org/officeDocument/2006/relationships" r:embed="rId10"/>
        <a:stretch>
          <a:fillRect/>
        </a:stretch>
      </xdr:blipFill>
      <xdr:spPr>
        <a:xfrm>
          <a:off x="7156450" y="28136850"/>
          <a:ext cx="3657143" cy="1590476"/>
        </a:xfrm>
        <a:prstGeom prst="rect">
          <a:avLst/>
        </a:prstGeom>
      </xdr:spPr>
    </xdr:pic>
    <xdr:clientData/>
  </xdr:twoCellAnchor>
  <xdr:twoCellAnchor editAs="oneCell">
    <xdr:from>
      <xdr:col>4</xdr:col>
      <xdr:colOff>266700</xdr:colOff>
      <xdr:row>14</xdr:row>
      <xdr:rowOff>1660525</xdr:rowOff>
    </xdr:from>
    <xdr:to>
      <xdr:col>4</xdr:col>
      <xdr:colOff>2946065</xdr:colOff>
      <xdr:row>14</xdr:row>
      <xdr:rowOff>2962112</xdr:rowOff>
    </xdr:to>
    <xdr:pic>
      <xdr:nvPicPr>
        <xdr:cNvPr id="25" name="Picture 24">
          <a:extLst>
            <a:ext uri="{FF2B5EF4-FFF2-40B4-BE49-F238E27FC236}">
              <a16:creationId xmlns:a16="http://schemas.microsoft.com/office/drawing/2014/main" id="{76437BFB-8E90-8E09-ED3B-41A43C7C8DA2}"/>
            </a:ext>
          </a:extLst>
        </xdr:cNvPr>
        <xdr:cNvPicPr>
          <a:picLocks noChangeAspect="1"/>
        </xdr:cNvPicPr>
      </xdr:nvPicPr>
      <xdr:blipFill>
        <a:blip xmlns:r="http://schemas.openxmlformats.org/officeDocument/2006/relationships" r:embed="rId11"/>
        <a:stretch>
          <a:fillRect/>
        </a:stretch>
      </xdr:blipFill>
      <xdr:spPr>
        <a:xfrm>
          <a:off x="7315200" y="29727525"/>
          <a:ext cx="2676190" cy="1304762"/>
        </a:xfrm>
        <a:prstGeom prst="rect">
          <a:avLst/>
        </a:prstGeom>
      </xdr:spPr>
    </xdr:pic>
    <xdr:clientData/>
  </xdr:twoCellAnchor>
  <xdr:twoCellAnchor editAs="oneCell">
    <xdr:from>
      <xdr:col>3</xdr:col>
      <xdr:colOff>60325</xdr:colOff>
      <xdr:row>13</xdr:row>
      <xdr:rowOff>180975</xdr:rowOff>
    </xdr:from>
    <xdr:to>
      <xdr:col>3</xdr:col>
      <xdr:colOff>1971436</xdr:colOff>
      <xdr:row>13</xdr:row>
      <xdr:rowOff>2457165</xdr:rowOff>
    </xdr:to>
    <xdr:pic>
      <xdr:nvPicPr>
        <xdr:cNvPr id="27" name="Picture 26">
          <a:extLst>
            <a:ext uri="{FF2B5EF4-FFF2-40B4-BE49-F238E27FC236}">
              <a16:creationId xmlns:a16="http://schemas.microsoft.com/office/drawing/2014/main" id="{5D7C0291-E57D-A438-28A9-A5FA8B794E40}"/>
            </a:ext>
          </a:extLst>
        </xdr:cNvPr>
        <xdr:cNvPicPr>
          <a:picLocks noChangeAspect="1"/>
        </xdr:cNvPicPr>
      </xdr:nvPicPr>
      <xdr:blipFill>
        <a:blip xmlns:r="http://schemas.openxmlformats.org/officeDocument/2006/relationships" r:embed="rId12"/>
        <a:stretch>
          <a:fillRect/>
        </a:stretch>
      </xdr:blipFill>
      <xdr:spPr>
        <a:xfrm>
          <a:off x="3076575" y="25469850"/>
          <a:ext cx="1914286" cy="2276190"/>
        </a:xfrm>
        <a:prstGeom prst="rect">
          <a:avLst/>
        </a:prstGeom>
      </xdr:spPr>
    </xdr:pic>
    <xdr:clientData/>
  </xdr:twoCellAnchor>
  <xdr:twoCellAnchor editAs="oneCell">
    <xdr:from>
      <xdr:col>4</xdr:col>
      <xdr:colOff>260349</xdr:colOff>
      <xdr:row>13</xdr:row>
      <xdr:rowOff>209551</xdr:rowOff>
    </xdr:from>
    <xdr:to>
      <xdr:col>4</xdr:col>
      <xdr:colOff>2007959</xdr:colOff>
      <xdr:row>13</xdr:row>
      <xdr:rowOff>1400176</xdr:rowOff>
    </xdr:to>
    <xdr:pic>
      <xdr:nvPicPr>
        <xdr:cNvPr id="29" name="Picture 28">
          <a:extLst>
            <a:ext uri="{FF2B5EF4-FFF2-40B4-BE49-F238E27FC236}">
              <a16:creationId xmlns:a16="http://schemas.microsoft.com/office/drawing/2014/main" id="{43493277-9B93-119B-0718-535943C30601}"/>
            </a:ext>
          </a:extLst>
        </xdr:cNvPr>
        <xdr:cNvPicPr>
          <a:picLocks noChangeAspect="1"/>
        </xdr:cNvPicPr>
      </xdr:nvPicPr>
      <xdr:blipFill rotWithShape="1">
        <a:blip xmlns:r="http://schemas.openxmlformats.org/officeDocument/2006/relationships" r:embed="rId13"/>
        <a:srcRect b="51554"/>
        <a:stretch/>
      </xdr:blipFill>
      <xdr:spPr>
        <a:xfrm>
          <a:off x="7308849" y="25498426"/>
          <a:ext cx="1750785" cy="1187450"/>
        </a:xfrm>
        <a:prstGeom prst="rect">
          <a:avLst/>
        </a:prstGeom>
      </xdr:spPr>
    </xdr:pic>
    <xdr:clientData/>
  </xdr:twoCellAnchor>
  <xdr:twoCellAnchor editAs="oneCell">
    <xdr:from>
      <xdr:col>4</xdr:col>
      <xdr:colOff>254000</xdr:colOff>
      <xdr:row>13</xdr:row>
      <xdr:rowOff>1460500</xdr:rowOff>
    </xdr:from>
    <xdr:to>
      <xdr:col>4</xdr:col>
      <xdr:colOff>2146063</xdr:colOff>
      <xdr:row>13</xdr:row>
      <xdr:rowOff>2752563</xdr:rowOff>
    </xdr:to>
    <xdr:pic>
      <xdr:nvPicPr>
        <xdr:cNvPr id="31" name="Picture 30">
          <a:extLst>
            <a:ext uri="{FF2B5EF4-FFF2-40B4-BE49-F238E27FC236}">
              <a16:creationId xmlns:a16="http://schemas.microsoft.com/office/drawing/2014/main" id="{779C348D-AC1C-9C39-289F-24B17BD6160B}"/>
            </a:ext>
          </a:extLst>
        </xdr:cNvPr>
        <xdr:cNvPicPr>
          <a:picLocks noChangeAspect="1"/>
        </xdr:cNvPicPr>
      </xdr:nvPicPr>
      <xdr:blipFill>
        <a:blip xmlns:r="http://schemas.openxmlformats.org/officeDocument/2006/relationships" r:embed="rId14"/>
        <a:stretch>
          <a:fillRect/>
        </a:stretch>
      </xdr:blipFill>
      <xdr:spPr>
        <a:xfrm>
          <a:off x="7302500" y="26749375"/>
          <a:ext cx="1895238" cy="1295238"/>
        </a:xfrm>
        <a:prstGeom prst="rect">
          <a:avLst/>
        </a:prstGeom>
      </xdr:spPr>
    </xdr:pic>
    <xdr:clientData/>
  </xdr:twoCellAnchor>
  <xdr:twoCellAnchor editAs="oneCell">
    <xdr:from>
      <xdr:col>3</xdr:col>
      <xdr:colOff>193675</xdr:colOff>
      <xdr:row>9</xdr:row>
      <xdr:rowOff>231775</xdr:rowOff>
    </xdr:from>
    <xdr:to>
      <xdr:col>3</xdr:col>
      <xdr:colOff>1971899</xdr:colOff>
      <xdr:row>9</xdr:row>
      <xdr:rowOff>2286000</xdr:rowOff>
    </xdr:to>
    <xdr:pic>
      <xdr:nvPicPr>
        <xdr:cNvPr id="33" name="Picture 32">
          <a:extLst>
            <a:ext uri="{FF2B5EF4-FFF2-40B4-BE49-F238E27FC236}">
              <a16:creationId xmlns:a16="http://schemas.microsoft.com/office/drawing/2014/main" id="{CE4D4480-B2E3-4BE6-27DC-7EC3FE8E9F48}"/>
            </a:ext>
          </a:extLst>
        </xdr:cNvPr>
        <xdr:cNvPicPr>
          <a:picLocks noChangeAspect="1"/>
        </xdr:cNvPicPr>
      </xdr:nvPicPr>
      <xdr:blipFill>
        <a:blip xmlns:r="http://schemas.openxmlformats.org/officeDocument/2006/relationships" r:embed="rId15"/>
        <a:stretch>
          <a:fillRect/>
        </a:stretch>
      </xdr:blipFill>
      <xdr:spPr>
        <a:xfrm>
          <a:off x="2860675" y="14281150"/>
          <a:ext cx="1781399" cy="2054225"/>
        </a:xfrm>
        <a:prstGeom prst="rect">
          <a:avLst/>
        </a:prstGeom>
      </xdr:spPr>
    </xdr:pic>
    <xdr:clientData/>
  </xdr:twoCellAnchor>
  <xdr:twoCellAnchor editAs="oneCell">
    <xdr:from>
      <xdr:col>4</xdr:col>
      <xdr:colOff>403225</xdr:colOff>
      <xdr:row>9</xdr:row>
      <xdr:rowOff>1330325</xdr:rowOff>
    </xdr:from>
    <xdr:to>
      <xdr:col>4</xdr:col>
      <xdr:colOff>3069892</xdr:colOff>
      <xdr:row>9</xdr:row>
      <xdr:rowOff>2660483</xdr:rowOff>
    </xdr:to>
    <xdr:pic>
      <xdr:nvPicPr>
        <xdr:cNvPr id="36" name="Picture 35">
          <a:extLst>
            <a:ext uri="{FF2B5EF4-FFF2-40B4-BE49-F238E27FC236}">
              <a16:creationId xmlns:a16="http://schemas.microsoft.com/office/drawing/2014/main" id="{765C0ED2-5B3F-FD2E-CF77-DEED83C8F850}"/>
            </a:ext>
          </a:extLst>
        </xdr:cNvPr>
        <xdr:cNvPicPr>
          <a:picLocks noChangeAspect="1"/>
        </xdr:cNvPicPr>
      </xdr:nvPicPr>
      <xdr:blipFill>
        <a:blip xmlns:r="http://schemas.openxmlformats.org/officeDocument/2006/relationships" r:embed="rId16"/>
        <a:stretch>
          <a:fillRect/>
        </a:stretch>
      </xdr:blipFill>
      <xdr:spPr>
        <a:xfrm>
          <a:off x="7451725" y="15379700"/>
          <a:ext cx="2666667" cy="1333333"/>
        </a:xfrm>
        <a:prstGeom prst="rect">
          <a:avLst/>
        </a:prstGeom>
      </xdr:spPr>
    </xdr:pic>
    <xdr:clientData/>
  </xdr:twoCellAnchor>
  <xdr:twoCellAnchor editAs="oneCell">
    <xdr:from>
      <xdr:col>4</xdr:col>
      <xdr:colOff>161925</xdr:colOff>
      <xdr:row>9</xdr:row>
      <xdr:rowOff>136525</xdr:rowOff>
    </xdr:from>
    <xdr:to>
      <xdr:col>4</xdr:col>
      <xdr:colOff>1212719</xdr:colOff>
      <xdr:row>9</xdr:row>
      <xdr:rowOff>1304779</xdr:rowOff>
    </xdr:to>
    <xdr:pic>
      <xdr:nvPicPr>
        <xdr:cNvPr id="38" name="Picture 37">
          <a:extLst>
            <a:ext uri="{FF2B5EF4-FFF2-40B4-BE49-F238E27FC236}">
              <a16:creationId xmlns:a16="http://schemas.microsoft.com/office/drawing/2014/main" id="{0C0F9F5F-DEA7-1CBA-CE1B-21CB8273527E}"/>
            </a:ext>
          </a:extLst>
        </xdr:cNvPr>
        <xdr:cNvPicPr>
          <a:picLocks noChangeAspect="1"/>
        </xdr:cNvPicPr>
      </xdr:nvPicPr>
      <xdr:blipFill>
        <a:blip xmlns:r="http://schemas.openxmlformats.org/officeDocument/2006/relationships" r:embed="rId17"/>
        <a:stretch>
          <a:fillRect/>
        </a:stretch>
      </xdr:blipFill>
      <xdr:spPr>
        <a:xfrm>
          <a:off x="7210425" y="14185900"/>
          <a:ext cx="1047619" cy="1171429"/>
        </a:xfrm>
        <a:prstGeom prst="rect">
          <a:avLst/>
        </a:prstGeom>
      </xdr:spPr>
    </xdr:pic>
    <xdr:clientData/>
  </xdr:twoCellAnchor>
  <xdr:twoCellAnchor editAs="oneCell">
    <xdr:from>
      <xdr:col>4</xdr:col>
      <xdr:colOff>1279525</xdr:colOff>
      <xdr:row>9</xdr:row>
      <xdr:rowOff>123825</xdr:rowOff>
    </xdr:from>
    <xdr:to>
      <xdr:col>4</xdr:col>
      <xdr:colOff>2258417</xdr:colOff>
      <xdr:row>9</xdr:row>
      <xdr:rowOff>1406525</xdr:rowOff>
    </xdr:to>
    <xdr:pic>
      <xdr:nvPicPr>
        <xdr:cNvPr id="39" name="Picture 38">
          <a:extLst>
            <a:ext uri="{FF2B5EF4-FFF2-40B4-BE49-F238E27FC236}">
              <a16:creationId xmlns:a16="http://schemas.microsoft.com/office/drawing/2014/main" id="{A33E4357-3841-7B1D-84F0-94235C019A2E}"/>
            </a:ext>
          </a:extLst>
        </xdr:cNvPr>
        <xdr:cNvPicPr>
          <a:picLocks noChangeAspect="1"/>
        </xdr:cNvPicPr>
      </xdr:nvPicPr>
      <xdr:blipFill>
        <a:blip xmlns:r="http://schemas.openxmlformats.org/officeDocument/2006/relationships" r:embed="rId18"/>
        <a:stretch>
          <a:fillRect/>
        </a:stretch>
      </xdr:blipFill>
      <xdr:spPr>
        <a:xfrm>
          <a:off x="8328025" y="14173200"/>
          <a:ext cx="982067" cy="1282700"/>
        </a:xfrm>
        <a:prstGeom prst="rect">
          <a:avLst/>
        </a:prstGeom>
      </xdr:spPr>
    </xdr:pic>
    <xdr:clientData/>
  </xdr:twoCellAnchor>
  <xdr:twoCellAnchor editAs="oneCell">
    <xdr:from>
      <xdr:col>4</xdr:col>
      <xdr:colOff>2308225</xdr:colOff>
      <xdr:row>9</xdr:row>
      <xdr:rowOff>111125</xdr:rowOff>
    </xdr:from>
    <xdr:to>
      <xdr:col>4</xdr:col>
      <xdr:colOff>3374892</xdr:colOff>
      <xdr:row>9</xdr:row>
      <xdr:rowOff>1361919</xdr:rowOff>
    </xdr:to>
    <xdr:pic>
      <xdr:nvPicPr>
        <xdr:cNvPr id="41" name="Picture 40">
          <a:extLst>
            <a:ext uri="{FF2B5EF4-FFF2-40B4-BE49-F238E27FC236}">
              <a16:creationId xmlns:a16="http://schemas.microsoft.com/office/drawing/2014/main" id="{3724ADA8-0518-6720-1F4D-072D7EE9FA69}"/>
            </a:ext>
          </a:extLst>
        </xdr:cNvPr>
        <xdr:cNvPicPr>
          <a:picLocks noChangeAspect="1"/>
        </xdr:cNvPicPr>
      </xdr:nvPicPr>
      <xdr:blipFill>
        <a:blip xmlns:r="http://schemas.openxmlformats.org/officeDocument/2006/relationships" r:embed="rId19"/>
        <a:stretch>
          <a:fillRect/>
        </a:stretch>
      </xdr:blipFill>
      <xdr:spPr>
        <a:xfrm>
          <a:off x="9356725" y="14160500"/>
          <a:ext cx="1066667" cy="1247619"/>
        </a:xfrm>
        <a:prstGeom prst="rect">
          <a:avLst/>
        </a:prstGeom>
      </xdr:spPr>
    </xdr:pic>
    <xdr:clientData/>
  </xdr:twoCellAnchor>
  <xdr:twoCellAnchor editAs="oneCell">
    <xdr:from>
      <xdr:col>4</xdr:col>
      <xdr:colOff>193675</xdr:colOff>
      <xdr:row>10</xdr:row>
      <xdr:rowOff>158750</xdr:rowOff>
    </xdr:from>
    <xdr:to>
      <xdr:col>5</xdr:col>
      <xdr:colOff>188857</xdr:colOff>
      <xdr:row>10</xdr:row>
      <xdr:rowOff>1457325</xdr:rowOff>
    </xdr:to>
    <xdr:pic>
      <xdr:nvPicPr>
        <xdr:cNvPr id="43" name="Picture 42">
          <a:extLst>
            <a:ext uri="{FF2B5EF4-FFF2-40B4-BE49-F238E27FC236}">
              <a16:creationId xmlns:a16="http://schemas.microsoft.com/office/drawing/2014/main" id="{537FC744-6995-9722-6997-EF7E1D6BC6EE}"/>
            </a:ext>
          </a:extLst>
        </xdr:cNvPr>
        <xdr:cNvPicPr>
          <a:picLocks noChangeAspect="1"/>
        </xdr:cNvPicPr>
      </xdr:nvPicPr>
      <xdr:blipFill>
        <a:blip xmlns:r="http://schemas.openxmlformats.org/officeDocument/2006/relationships" r:embed="rId20"/>
        <a:stretch>
          <a:fillRect/>
        </a:stretch>
      </xdr:blipFill>
      <xdr:spPr>
        <a:xfrm>
          <a:off x="7242175" y="17049750"/>
          <a:ext cx="3551182" cy="1295400"/>
        </a:xfrm>
        <a:prstGeom prst="rect">
          <a:avLst/>
        </a:prstGeom>
      </xdr:spPr>
    </xdr:pic>
    <xdr:clientData/>
  </xdr:twoCellAnchor>
  <xdr:twoCellAnchor editAs="oneCell">
    <xdr:from>
      <xdr:col>4</xdr:col>
      <xdr:colOff>444500</xdr:colOff>
      <xdr:row>10</xdr:row>
      <xdr:rowOff>1403350</xdr:rowOff>
    </xdr:from>
    <xdr:to>
      <xdr:col>4</xdr:col>
      <xdr:colOff>2942913</xdr:colOff>
      <xdr:row>10</xdr:row>
      <xdr:rowOff>2600175</xdr:rowOff>
    </xdr:to>
    <xdr:pic>
      <xdr:nvPicPr>
        <xdr:cNvPr id="44" name="Picture 43">
          <a:extLst>
            <a:ext uri="{FF2B5EF4-FFF2-40B4-BE49-F238E27FC236}">
              <a16:creationId xmlns:a16="http://schemas.microsoft.com/office/drawing/2014/main" id="{2FF4A69D-9D26-7578-4600-B36815AE85D9}"/>
            </a:ext>
          </a:extLst>
        </xdr:cNvPr>
        <xdr:cNvPicPr>
          <a:picLocks noChangeAspect="1"/>
        </xdr:cNvPicPr>
      </xdr:nvPicPr>
      <xdr:blipFill>
        <a:blip xmlns:r="http://schemas.openxmlformats.org/officeDocument/2006/relationships" r:embed="rId21"/>
        <a:stretch>
          <a:fillRect/>
        </a:stretch>
      </xdr:blipFill>
      <xdr:spPr>
        <a:xfrm>
          <a:off x="7493000" y="18294350"/>
          <a:ext cx="2495238" cy="1200000"/>
        </a:xfrm>
        <a:prstGeom prst="rect">
          <a:avLst/>
        </a:prstGeom>
      </xdr:spPr>
    </xdr:pic>
    <xdr:clientData/>
  </xdr:twoCellAnchor>
  <xdr:twoCellAnchor editAs="oneCell">
    <xdr:from>
      <xdr:col>3</xdr:col>
      <xdr:colOff>184151</xdr:colOff>
      <xdr:row>10</xdr:row>
      <xdr:rowOff>282575</xdr:rowOff>
    </xdr:from>
    <xdr:to>
      <xdr:col>3</xdr:col>
      <xdr:colOff>2010125</xdr:colOff>
      <xdr:row>10</xdr:row>
      <xdr:rowOff>2352675</xdr:rowOff>
    </xdr:to>
    <xdr:pic>
      <xdr:nvPicPr>
        <xdr:cNvPr id="45" name="Picture 44">
          <a:extLst>
            <a:ext uri="{FF2B5EF4-FFF2-40B4-BE49-F238E27FC236}">
              <a16:creationId xmlns:a16="http://schemas.microsoft.com/office/drawing/2014/main" id="{98F2DFF5-A164-921D-5DA6-51C5A6101530}"/>
            </a:ext>
          </a:extLst>
        </xdr:cNvPr>
        <xdr:cNvPicPr>
          <a:picLocks noChangeAspect="1"/>
        </xdr:cNvPicPr>
      </xdr:nvPicPr>
      <xdr:blipFill>
        <a:blip xmlns:r="http://schemas.openxmlformats.org/officeDocument/2006/relationships" r:embed="rId22"/>
        <a:stretch>
          <a:fillRect/>
        </a:stretch>
      </xdr:blipFill>
      <xdr:spPr>
        <a:xfrm>
          <a:off x="2851151" y="17173575"/>
          <a:ext cx="1822799" cy="2066925"/>
        </a:xfrm>
        <a:prstGeom prst="rect">
          <a:avLst/>
        </a:prstGeom>
      </xdr:spPr>
    </xdr:pic>
    <xdr:clientData/>
  </xdr:twoCellAnchor>
  <xdr:twoCellAnchor editAs="oneCell">
    <xdr:from>
      <xdr:col>3</xdr:col>
      <xdr:colOff>184151</xdr:colOff>
      <xdr:row>6</xdr:row>
      <xdr:rowOff>431801</xdr:rowOff>
    </xdr:from>
    <xdr:to>
      <xdr:col>3</xdr:col>
      <xdr:colOff>2028826</xdr:colOff>
      <xdr:row>6</xdr:row>
      <xdr:rowOff>2693882</xdr:rowOff>
    </xdr:to>
    <xdr:pic>
      <xdr:nvPicPr>
        <xdr:cNvPr id="47" name="Picture 46">
          <a:extLst>
            <a:ext uri="{FF2B5EF4-FFF2-40B4-BE49-F238E27FC236}">
              <a16:creationId xmlns:a16="http://schemas.microsoft.com/office/drawing/2014/main" id="{9C97250E-7A9D-4A37-2C63-0717BC1F59A2}"/>
            </a:ext>
          </a:extLst>
        </xdr:cNvPr>
        <xdr:cNvPicPr>
          <a:picLocks noChangeAspect="1"/>
        </xdr:cNvPicPr>
      </xdr:nvPicPr>
      <xdr:blipFill>
        <a:blip xmlns:r="http://schemas.openxmlformats.org/officeDocument/2006/relationships" r:embed="rId23"/>
        <a:stretch>
          <a:fillRect/>
        </a:stretch>
      </xdr:blipFill>
      <xdr:spPr>
        <a:xfrm>
          <a:off x="2851151" y="5400676"/>
          <a:ext cx="1841500" cy="2258906"/>
        </a:xfrm>
        <a:prstGeom prst="rect">
          <a:avLst/>
        </a:prstGeom>
      </xdr:spPr>
    </xdr:pic>
    <xdr:clientData/>
  </xdr:twoCellAnchor>
  <xdr:twoCellAnchor editAs="oneCell">
    <xdr:from>
      <xdr:col>4</xdr:col>
      <xdr:colOff>190500</xdr:colOff>
      <xdr:row>6</xdr:row>
      <xdr:rowOff>664472</xdr:rowOff>
    </xdr:from>
    <xdr:to>
      <xdr:col>4</xdr:col>
      <xdr:colOff>3092450</xdr:colOff>
      <xdr:row>6</xdr:row>
      <xdr:rowOff>1895474</xdr:rowOff>
    </xdr:to>
    <xdr:pic>
      <xdr:nvPicPr>
        <xdr:cNvPr id="49" name="Picture 48">
          <a:extLst>
            <a:ext uri="{FF2B5EF4-FFF2-40B4-BE49-F238E27FC236}">
              <a16:creationId xmlns:a16="http://schemas.microsoft.com/office/drawing/2014/main" id="{B646FA52-43AF-2D77-717B-215764D2A524}"/>
            </a:ext>
          </a:extLst>
        </xdr:cNvPr>
        <xdr:cNvPicPr>
          <a:picLocks noChangeAspect="1"/>
        </xdr:cNvPicPr>
      </xdr:nvPicPr>
      <xdr:blipFill>
        <a:blip xmlns:r="http://schemas.openxmlformats.org/officeDocument/2006/relationships" r:embed="rId24"/>
        <a:stretch>
          <a:fillRect/>
        </a:stretch>
      </xdr:blipFill>
      <xdr:spPr>
        <a:xfrm>
          <a:off x="7239000" y="5633347"/>
          <a:ext cx="2905125" cy="1227827"/>
        </a:xfrm>
        <a:prstGeom prst="rect">
          <a:avLst/>
        </a:prstGeom>
      </xdr:spPr>
    </xdr:pic>
    <xdr:clientData/>
  </xdr:twoCellAnchor>
  <xdr:twoCellAnchor editAs="oneCell">
    <xdr:from>
      <xdr:col>4</xdr:col>
      <xdr:colOff>219075</xdr:colOff>
      <xdr:row>6</xdr:row>
      <xdr:rowOff>1962150</xdr:rowOff>
    </xdr:from>
    <xdr:to>
      <xdr:col>4</xdr:col>
      <xdr:colOff>3085501</xdr:colOff>
      <xdr:row>6</xdr:row>
      <xdr:rowOff>3171694</xdr:rowOff>
    </xdr:to>
    <xdr:pic>
      <xdr:nvPicPr>
        <xdr:cNvPr id="51" name="Picture 50">
          <a:extLst>
            <a:ext uri="{FF2B5EF4-FFF2-40B4-BE49-F238E27FC236}">
              <a16:creationId xmlns:a16="http://schemas.microsoft.com/office/drawing/2014/main" id="{ADF6E84F-F3DF-0CE5-FD08-8B5F96E4A709}"/>
            </a:ext>
          </a:extLst>
        </xdr:cNvPr>
        <xdr:cNvPicPr>
          <a:picLocks noChangeAspect="1"/>
        </xdr:cNvPicPr>
      </xdr:nvPicPr>
      <xdr:blipFill>
        <a:blip xmlns:r="http://schemas.openxmlformats.org/officeDocument/2006/relationships" r:embed="rId25"/>
        <a:stretch>
          <a:fillRect/>
        </a:stretch>
      </xdr:blipFill>
      <xdr:spPr>
        <a:xfrm>
          <a:off x="7267575" y="6931025"/>
          <a:ext cx="2866426" cy="1212719"/>
        </a:xfrm>
        <a:prstGeom prst="rect">
          <a:avLst/>
        </a:prstGeom>
      </xdr:spPr>
    </xdr:pic>
    <xdr:clientData/>
  </xdr:twoCellAnchor>
  <xdr:twoCellAnchor editAs="oneCell">
    <xdr:from>
      <xdr:col>4</xdr:col>
      <xdr:colOff>260350</xdr:colOff>
      <xdr:row>7</xdr:row>
      <xdr:rowOff>174625</xdr:rowOff>
    </xdr:from>
    <xdr:to>
      <xdr:col>4</xdr:col>
      <xdr:colOff>3126776</xdr:colOff>
      <xdr:row>7</xdr:row>
      <xdr:rowOff>1384169</xdr:rowOff>
    </xdr:to>
    <xdr:pic>
      <xdr:nvPicPr>
        <xdr:cNvPr id="53" name="Picture 52">
          <a:extLst>
            <a:ext uri="{FF2B5EF4-FFF2-40B4-BE49-F238E27FC236}">
              <a16:creationId xmlns:a16="http://schemas.microsoft.com/office/drawing/2014/main" id="{F9275E52-E4FD-4365-A236-6A5E727619B0}"/>
            </a:ext>
          </a:extLst>
        </xdr:cNvPr>
        <xdr:cNvPicPr>
          <a:picLocks noChangeAspect="1"/>
        </xdr:cNvPicPr>
      </xdr:nvPicPr>
      <xdr:blipFill>
        <a:blip xmlns:r="http://schemas.openxmlformats.org/officeDocument/2006/relationships" r:embed="rId25"/>
        <a:stretch>
          <a:fillRect/>
        </a:stretch>
      </xdr:blipFill>
      <xdr:spPr>
        <a:xfrm>
          <a:off x="7308850" y="8794750"/>
          <a:ext cx="2866426" cy="1212719"/>
        </a:xfrm>
        <a:prstGeom prst="rect">
          <a:avLst/>
        </a:prstGeom>
      </xdr:spPr>
    </xdr:pic>
    <xdr:clientData/>
  </xdr:twoCellAnchor>
  <xdr:twoCellAnchor editAs="oneCell">
    <xdr:from>
      <xdr:col>3</xdr:col>
      <xdr:colOff>155575</xdr:colOff>
      <xdr:row>11</xdr:row>
      <xdr:rowOff>196851</xdr:rowOff>
    </xdr:from>
    <xdr:to>
      <xdr:col>3</xdr:col>
      <xdr:colOff>2011891</xdr:colOff>
      <xdr:row>11</xdr:row>
      <xdr:rowOff>2587625</xdr:rowOff>
    </xdr:to>
    <xdr:pic>
      <xdr:nvPicPr>
        <xdr:cNvPr id="55" name="Picture 54">
          <a:extLst>
            <a:ext uri="{FF2B5EF4-FFF2-40B4-BE49-F238E27FC236}">
              <a16:creationId xmlns:a16="http://schemas.microsoft.com/office/drawing/2014/main" id="{06D0CEA7-C136-A853-0712-FFBF24E80F9F}"/>
            </a:ext>
          </a:extLst>
        </xdr:cNvPr>
        <xdr:cNvPicPr>
          <a:picLocks noChangeAspect="1"/>
        </xdr:cNvPicPr>
      </xdr:nvPicPr>
      <xdr:blipFill>
        <a:blip xmlns:r="http://schemas.openxmlformats.org/officeDocument/2006/relationships" r:embed="rId26"/>
        <a:stretch>
          <a:fillRect/>
        </a:stretch>
      </xdr:blipFill>
      <xdr:spPr>
        <a:xfrm>
          <a:off x="3171825" y="19691351"/>
          <a:ext cx="1859491" cy="2390774"/>
        </a:xfrm>
        <a:prstGeom prst="rect">
          <a:avLst/>
        </a:prstGeom>
      </xdr:spPr>
    </xdr:pic>
    <xdr:clientData/>
  </xdr:twoCellAnchor>
  <xdr:twoCellAnchor editAs="oneCell">
    <xdr:from>
      <xdr:col>4</xdr:col>
      <xdr:colOff>34925</xdr:colOff>
      <xdr:row>11</xdr:row>
      <xdr:rowOff>177800</xdr:rowOff>
    </xdr:from>
    <xdr:to>
      <xdr:col>4</xdr:col>
      <xdr:colOff>2812702</xdr:colOff>
      <xdr:row>11</xdr:row>
      <xdr:rowOff>1460339</xdr:rowOff>
    </xdr:to>
    <xdr:pic>
      <xdr:nvPicPr>
        <xdr:cNvPr id="57" name="Picture 56">
          <a:extLst>
            <a:ext uri="{FF2B5EF4-FFF2-40B4-BE49-F238E27FC236}">
              <a16:creationId xmlns:a16="http://schemas.microsoft.com/office/drawing/2014/main" id="{C1D97EE9-29C8-C63C-1E00-F8F300A93D69}"/>
            </a:ext>
          </a:extLst>
        </xdr:cNvPr>
        <xdr:cNvPicPr>
          <a:picLocks noChangeAspect="1"/>
        </xdr:cNvPicPr>
      </xdr:nvPicPr>
      <xdr:blipFill>
        <a:blip xmlns:r="http://schemas.openxmlformats.org/officeDocument/2006/relationships" r:embed="rId27"/>
        <a:stretch>
          <a:fillRect/>
        </a:stretch>
      </xdr:blipFill>
      <xdr:spPr>
        <a:xfrm>
          <a:off x="7083425" y="19672300"/>
          <a:ext cx="2780952" cy="1285714"/>
        </a:xfrm>
        <a:prstGeom prst="rect">
          <a:avLst/>
        </a:prstGeom>
      </xdr:spPr>
    </xdr:pic>
    <xdr:clientData/>
  </xdr:twoCellAnchor>
  <xdr:twoCellAnchor editAs="oneCell">
    <xdr:from>
      <xdr:col>4</xdr:col>
      <xdr:colOff>2673350</xdr:colOff>
      <xdr:row>11</xdr:row>
      <xdr:rowOff>161925</xdr:rowOff>
    </xdr:from>
    <xdr:to>
      <xdr:col>5</xdr:col>
      <xdr:colOff>104651</xdr:colOff>
      <xdr:row>11</xdr:row>
      <xdr:rowOff>1447639</xdr:rowOff>
    </xdr:to>
    <xdr:pic>
      <xdr:nvPicPr>
        <xdr:cNvPr id="59" name="Picture 58">
          <a:extLst>
            <a:ext uri="{FF2B5EF4-FFF2-40B4-BE49-F238E27FC236}">
              <a16:creationId xmlns:a16="http://schemas.microsoft.com/office/drawing/2014/main" id="{2429FC12-A8A0-F4AF-5730-305EC8081A9D}"/>
            </a:ext>
          </a:extLst>
        </xdr:cNvPr>
        <xdr:cNvPicPr>
          <a:picLocks noChangeAspect="1"/>
        </xdr:cNvPicPr>
      </xdr:nvPicPr>
      <xdr:blipFill>
        <a:blip xmlns:r="http://schemas.openxmlformats.org/officeDocument/2006/relationships" r:embed="rId28"/>
        <a:stretch>
          <a:fillRect/>
        </a:stretch>
      </xdr:blipFill>
      <xdr:spPr>
        <a:xfrm>
          <a:off x="9721850" y="19656425"/>
          <a:ext cx="990476" cy="1285714"/>
        </a:xfrm>
        <a:prstGeom prst="rect">
          <a:avLst/>
        </a:prstGeom>
      </xdr:spPr>
    </xdr:pic>
    <xdr:clientData/>
  </xdr:twoCellAnchor>
  <xdr:twoCellAnchor editAs="oneCell">
    <xdr:from>
      <xdr:col>4</xdr:col>
      <xdr:colOff>482600</xdr:colOff>
      <xdr:row>11</xdr:row>
      <xdr:rowOff>1454150</xdr:rowOff>
    </xdr:from>
    <xdr:to>
      <xdr:col>4</xdr:col>
      <xdr:colOff>3098473</xdr:colOff>
      <xdr:row>11</xdr:row>
      <xdr:rowOff>2622404</xdr:rowOff>
    </xdr:to>
    <xdr:pic>
      <xdr:nvPicPr>
        <xdr:cNvPr id="61" name="Picture 60">
          <a:extLst>
            <a:ext uri="{FF2B5EF4-FFF2-40B4-BE49-F238E27FC236}">
              <a16:creationId xmlns:a16="http://schemas.microsoft.com/office/drawing/2014/main" id="{FDD6430F-303B-F4DE-1948-3F8CB63CB59B}"/>
            </a:ext>
          </a:extLst>
        </xdr:cNvPr>
        <xdr:cNvPicPr>
          <a:picLocks noChangeAspect="1"/>
        </xdr:cNvPicPr>
      </xdr:nvPicPr>
      <xdr:blipFill>
        <a:blip xmlns:r="http://schemas.openxmlformats.org/officeDocument/2006/relationships" r:embed="rId29"/>
        <a:stretch>
          <a:fillRect/>
        </a:stretch>
      </xdr:blipFill>
      <xdr:spPr>
        <a:xfrm>
          <a:off x="7531100" y="20948650"/>
          <a:ext cx="2619048" cy="1171429"/>
        </a:xfrm>
        <a:prstGeom prst="rect">
          <a:avLst/>
        </a:prstGeom>
      </xdr:spPr>
    </xdr:pic>
    <xdr:clientData/>
  </xdr:twoCellAnchor>
  <xdr:twoCellAnchor editAs="oneCell">
    <xdr:from>
      <xdr:col>3</xdr:col>
      <xdr:colOff>254000</xdr:colOff>
      <xdr:row>8</xdr:row>
      <xdr:rowOff>177800</xdr:rowOff>
    </xdr:from>
    <xdr:to>
      <xdr:col>3</xdr:col>
      <xdr:colOff>1657423</xdr:colOff>
      <xdr:row>8</xdr:row>
      <xdr:rowOff>1933575</xdr:rowOff>
    </xdr:to>
    <xdr:pic>
      <xdr:nvPicPr>
        <xdr:cNvPr id="63" name="Picture 62">
          <a:extLst>
            <a:ext uri="{FF2B5EF4-FFF2-40B4-BE49-F238E27FC236}">
              <a16:creationId xmlns:a16="http://schemas.microsoft.com/office/drawing/2014/main" id="{C9BFC23B-2378-9464-C878-25B8A68B781C}"/>
            </a:ext>
          </a:extLst>
        </xdr:cNvPr>
        <xdr:cNvPicPr>
          <a:picLocks noChangeAspect="1"/>
        </xdr:cNvPicPr>
      </xdr:nvPicPr>
      <xdr:blipFill>
        <a:blip xmlns:r="http://schemas.openxmlformats.org/officeDocument/2006/relationships" r:embed="rId30"/>
        <a:stretch>
          <a:fillRect/>
        </a:stretch>
      </xdr:blipFill>
      <xdr:spPr>
        <a:xfrm>
          <a:off x="3962400" y="15024100"/>
          <a:ext cx="1403423" cy="1752600"/>
        </a:xfrm>
        <a:prstGeom prst="rect">
          <a:avLst/>
        </a:prstGeom>
      </xdr:spPr>
    </xdr:pic>
    <xdr:clientData/>
  </xdr:twoCellAnchor>
  <xdr:twoCellAnchor editAs="oneCell">
    <xdr:from>
      <xdr:col>3</xdr:col>
      <xdr:colOff>936625</xdr:colOff>
      <xdr:row>8</xdr:row>
      <xdr:rowOff>1182335</xdr:rowOff>
    </xdr:from>
    <xdr:to>
      <xdr:col>3</xdr:col>
      <xdr:colOff>2063750</xdr:colOff>
      <xdr:row>8</xdr:row>
      <xdr:rowOff>2717625</xdr:rowOff>
    </xdr:to>
    <xdr:pic>
      <xdr:nvPicPr>
        <xdr:cNvPr id="65" name="Picture 64">
          <a:extLst>
            <a:ext uri="{FF2B5EF4-FFF2-40B4-BE49-F238E27FC236}">
              <a16:creationId xmlns:a16="http://schemas.microsoft.com/office/drawing/2014/main" id="{7A219940-7925-AB00-8ACE-FC4DF125F6B6}"/>
            </a:ext>
          </a:extLst>
        </xdr:cNvPr>
        <xdr:cNvPicPr>
          <a:picLocks noChangeAspect="1"/>
        </xdr:cNvPicPr>
      </xdr:nvPicPr>
      <xdr:blipFill>
        <a:blip xmlns:r="http://schemas.openxmlformats.org/officeDocument/2006/relationships" r:embed="rId31"/>
        <a:stretch>
          <a:fillRect/>
        </a:stretch>
      </xdr:blipFill>
      <xdr:spPr>
        <a:xfrm>
          <a:off x="3603625" y="12405960"/>
          <a:ext cx="1130300" cy="1538465"/>
        </a:xfrm>
        <a:prstGeom prst="rect">
          <a:avLst/>
        </a:prstGeom>
      </xdr:spPr>
    </xdr:pic>
    <xdr:clientData/>
  </xdr:twoCellAnchor>
  <xdr:twoCellAnchor editAs="oneCell">
    <xdr:from>
      <xdr:col>4</xdr:col>
      <xdr:colOff>342900</xdr:colOff>
      <xdr:row>8</xdr:row>
      <xdr:rowOff>136525</xdr:rowOff>
    </xdr:from>
    <xdr:to>
      <xdr:col>4</xdr:col>
      <xdr:colOff>2323852</xdr:colOff>
      <xdr:row>8</xdr:row>
      <xdr:rowOff>1533350</xdr:rowOff>
    </xdr:to>
    <xdr:pic>
      <xdr:nvPicPr>
        <xdr:cNvPr id="67" name="Picture 66">
          <a:extLst>
            <a:ext uri="{FF2B5EF4-FFF2-40B4-BE49-F238E27FC236}">
              <a16:creationId xmlns:a16="http://schemas.microsoft.com/office/drawing/2014/main" id="{2BBDA835-DF0F-ECA6-EA40-1EC937DEBD32}"/>
            </a:ext>
          </a:extLst>
        </xdr:cNvPr>
        <xdr:cNvPicPr>
          <a:picLocks noChangeAspect="1"/>
        </xdr:cNvPicPr>
      </xdr:nvPicPr>
      <xdr:blipFill>
        <a:blip xmlns:r="http://schemas.openxmlformats.org/officeDocument/2006/relationships" r:embed="rId32"/>
        <a:stretch>
          <a:fillRect/>
        </a:stretch>
      </xdr:blipFill>
      <xdr:spPr>
        <a:xfrm>
          <a:off x="7391400" y="11360150"/>
          <a:ext cx="1980952" cy="1400000"/>
        </a:xfrm>
        <a:prstGeom prst="rect">
          <a:avLst/>
        </a:prstGeom>
      </xdr:spPr>
    </xdr:pic>
    <xdr:clientData/>
  </xdr:twoCellAnchor>
  <xdr:twoCellAnchor editAs="oneCell">
    <xdr:from>
      <xdr:col>4</xdr:col>
      <xdr:colOff>339725</xdr:colOff>
      <xdr:row>8</xdr:row>
      <xdr:rowOff>1416050</xdr:rowOff>
    </xdr:from>
    <xdr:to>
      <xdr:col>4</xdr:col>
      <xdr:colOff>1400043</xdr:colOff>
      <xdr:row>8</xdr:row>
      <xdr:rowOff>2660494</xdr:rowOff>
    </xdr:to>
    <xdr:pic>
      <xdr:nvPicPr>
        <xdr:cNvPr id="68" name="Picture 67">
          <a:extLst>
            <a:ext uri="{FF2B5EF4-FFF2-40B4-BE49-F238E27FC236}">
              <a16:creationId xmlns:a16="http://schemas.microsoft.com/office/drawing/2014/main" id="{6E06444B-C443-F0AD-9BDC-988B419EEFD6}"/>
            </a:ext>
          </a:extLst>
        </xdr:cNvPr>
        <xdr:cNvPicPr>
          <a:picLocks noChangeAspect="1"/>
        </xdr:cNvPicPr>
      </xdr:nvPicPr>
      <xdr:blipFill>
        <a:blip xmlns:r="http://schemas.openxmlformats.org/officeDocument/2006/relationships" r:embed="rId33"/>
        <a:stretch>
          <a:fillRect/>
        </a:stretch>
      </xdr:blipFill>
      <xdr:spPr>
        <a:xfrm>
          <a:off x="7388225" y="12639675"/>
          <a:ext cx="1057143" cy="1247619"/>
        </a:xfrm>
        <a:prstGeom prst="rect">
          <a:avLst/>
        </a:prstGeom>
      </xdr:spPr>
    </xdr:pic>
    <xdr:clientData/>
  </xdr:twoCellAnchor>
  <xdr:twoCellAnchor editAs="oneCell">
    <xdr:from>
      <xdr:col>4</xdr:col>
      <xdr:colOff>1400175</xdr:colOff>
      <xdr:row>8</xdr:row>
      <xdr:rowOff>1485901</xdr:rowOff>
    </xdr:from>
    <xdr:to>
      <xdr:col>4</xdr:col>
      <xdr:colOff>2211480</xdr:colOff>
      <xdr:row>8</xdr:row>
      <xdr:rowOff>2638426</xdr:rowOff>
    </xdr:to>
    <xdr:pic>
      <xdr:nvPicPr>
        <xdr:cNvPr id="69" name="Picture 68">
          <a:extLst>
            <a:ext uri="{FF2B5EF4-FFF2-40B4-BE49-F238E27FC236}">
              <a16:creationId xmlns:a16="http://schemas.microsoft.com/office/drawing/2014/main" id="{053A11B4-10DB-06A1-B3B0-D1DD31012DCB}"/>
            </a:ext>
          </a:extLst>
        </xdr:cNvPr>
        <xdr:cNvPicPr>
          <a:picLocks noChangeAspect="1"/>
        </xdr:cNvPicPr>
      </xdr:nvPicPr>
      <xdr:blipFill>
        <a:blip xmlns:r="http://schemas.openxmlformats.org/officeDocument/2006/relationships" r:embed="rId34"/>
        <a:stretch>
          <a:fillRect/>
        </a:stretch>
      </xdr:blipFill>
      <xdr:spPr>
        <a:xfrm>
          <a:off x="8448675" y="12709526"/>
          <a:ext cx="811305" cy="1149350"/>
        </a:xfrm>
        <a:prstGeom prst="rect">
          <a:avLst/>
        </a:prstGeom>
      </xdr:spPr>
    </xdr:pic>
    <xdr:clientData/>
  </xdr:twoCellAnchor>
  <xdr:twoCellAnchor editAs="oneCell">
    <xdr:from>
      <xdr:col>3</xdr:col>
      <xdr:colOff>104774</xdr:colOff>
      <xdr:row>7</xdr:row>
      <xdr:rowOff>219075</xdr:rowOff>
    </xdr:from>
    <xdr:to>
      <xdr:col>3</xdr:col>
      <xdr:colOff>1874030</xdr:colOff>
      <xdr:row>7</xdr:row>
      <xdr:rowOff>2520950</xdr:rowOff>
    </xdr:to>
    <xdr:pic>
      <xdr:nvPicPr>
        <xdr:cNvPr id="76" name="Picture 75">
          <a:extLst>
            <a:ext uri="{FF2B5EF4-FFF2-40B4-BE49-F238E27FC236}">
              <a16:creationId xmlns:a16="http://schemas.microsoft.com/office/drawing/2014/main" id="{543C5D86-F06C-6D43-1636-34DB734956F9}"/>
            </a:ext>
          </a:extLst>
        </xdr:cNvPr>
        <xdr:cNvPicPr>
          <a:picLocks noChangeAspect="1"/>
        </xdr:cNvPicPr>
      </xdr:nvPicPr>
      <xdr:blipFill>
        <a:blip xmlns:r="http://schemas.openxmlformats.org/officeDocument/2006/relationships" r:embed="rId35"/>
        <a:stretch>
          <a:fillRect/>
        </a:stretch>
      </xdr:blipFill>
      <xdr:spPr>
        <a:xfrm>
          <a:off x="2771774" y="8839200"/>
          <a:ext cx="1772431" cy="2298700"/>
        </a:xfrm>
        <a:prstGeom prst="rect">
          <a:avLst/>
        </a:prstGeom>
      </xdr:spPr>
    </xdr:pic>
    <xdr:clientData/>
  </xdr:twoCellAnchor>
  <xdr:twoCellAnchor editAs="oneCell">
    <xdr:from>
      <xdr:col>3</xdr:col>
      <xdr:colOff>99222</xdr:colOff>
      <xdr:row>22</xdr:row>
      <xdr:rowOff>19846</xdr:rowOff>
    </xdr:from>
    <xdr:to>
      <xdr:col>3</xdr:col>
      <xdr:colOff>1920875</xdr:colOff>
      <xdr:row>22</xdr:row>
      <xdr:rowOff>1838324</xdr:rowOff>
    </xdr:to>
    <xdr:pic>
      <xdr:nvPicPr>
        <xdr:cNvPr id="80" name="Picture 79">
          <a:extLst>
            <a:ext uri="{FF2B5EF4-FFF2-40B4-BE49-F238E27FC236}">
              <a16:creationId xmlns:a16="http://schemas.microsoft.com/office/drawing/2014/main" id="{347992C4-CBF1-4A36-B40B-F1D6F49B17E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115472" y="46168471"/>
          <a:ext cx="1821653" cy="1821653"/>
        </a:xfrm>
        <a:prstGeom prst="rect">
          <a:avLst/>
        </a:prstGeom>
      </xdr:spPr>
    </xdr:pic>
    <xdr:clientData/>
  </xdr:twoCellAnchor>
  <xdr:twoCellAnchor editAs="oneCell">
    <xdr:from>
      <xdr:col>3</xdr:col>
      <xdr:colOff>149223</xdr:colOff>
      <xdr:row>20</xdr:row>
      <xdr:rowOff>398535</xdr:rowOff>
    </xdr:from>
    <xdr:to>
      <xdr:col>3</xdr:col>
      <xdr:colOff>1941438</xdr:colOff>
      <xdr:row>20</xdr:row>
      <xdr:rowOff>2190750</xdr:rowOff>
    </xdr:to>
    <xdr:pic>
      <xdr:nvPicPr>
        <xdr:cNvPr id="81" name="Picture 80">
          <a:extLst>
            <a:ext uri="{FF2B5EF4-FFF2-40B4-BE49-F238E27FC236}">
              <a16:creationId xmlns:a16="http://schemas.microsoft.com/office/drawing/2014/main" id="{EBE914C7-EE79-45E7-A096-550B5D6F779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flipH="1">
          <a:off x="3165473" y="42197410"/>
          <a:ext cx="1792215" cy="1792215"/>
        </a:xfrm>
        <a:prstGeom prst="rect">
          <a:avLst/>
        </a:prstGeom>
      </xdr:spPr>
    </xdr:pic>
    <xdr:clientData/>
  </xdr:twoCellAnchor>
  <xdr:twoCellAnchor editAs="oneCell">
    <xdr:from>
      <xdr:col>3</xdr:col>
      <xdr:colOff>42033</xdr:colOff>
      <xdr:row>19</xdr:row>
      <xdr:rowOff>254000</xdr:rowOff>
    </xdr:from>
    <xdr:to>
      <xdr:col>3</xdr:col>
      <xdr:colOff>2153408</xdr:colOff>
      <xdr:row>19</xdr:row>
      <xdr:rowOff>2368550</xdr:rowOff>
    </xdr:to>
    <xdr:pic>
      <xdr:nvPicPr>
        <xdr:cNvPr id="82" name="Picture 81">
          <a:extLst>
            <a:ext uri="{FF2B5EF4-FFF2-40B4-BE49-F238E27FC236}">
              <a16:creationId xmlns:a16="http://schemas.microsoft.com/office/drawing/2014/main" id="{D3D5E44C-56CD-46F9-8358-2199C83F0B9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058283" y="39449375"/>
          <a:ext cx="2111375" cy="2111375"/>
        </a:xfrm>
        <a:prstGeom prst="rect">
          <a:avLst/>
        </a:prstGeom>
      </xdr:spPr>
    </xdr:pic>
    <xdr:clientData/>
  </xdr:twoCellAnchor>
  <xdr:twoCellAnchor editAs="oneCell">
    <xdr:from>
      <xdr:col>3</xdr:col>
      <xdr:colOff>170566</xdr:colOff>
      <xdr:row>21</xdr:row>
      <xdr:rowOff>396874</xdr:rowOff>
    </xdr:from>
    <xdr:to>
      <xdr:col>3</xdr:col>
      <xdr:colOff>1971275</xdr:colOff>
      <xdr:row>21</xdr:row>
      <xdr:rowOff>1876424</xdr:rowOff>
    </xdr:to>
    <xdr:pic>
      <xdr:nvPicPr>
        <xdr:cNvPr id="83" name="Picture 82">
          <a:extLst>
            <a:ext uri="{FF2B5EF4-FFF2-40B4-BE49-F238E27FC236}">
              <a16:creationId xmlns:a16="http://schemas.microsoft.com/office/drawing/2014/main" id="{24118DEB-A1B1-4E1F-9D82-000A63E8F77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flipH="1">
          <a:off x="3186816" y="44608749"/>
          <a:ext cx="1797534" cy="1476375"/>
        </a:xfrm>
        <a:prstGeom prst="rect">
          <a:avLst/>
        </a:prstGeom>
      </xdr:spPr>
    </xdr:pic>
    <xdr:clientData/>
  </xdr:twoCellAnchor>
  <xdr:twoCellAnchor editAs="oneCell">
    <xdr:from>
      <xdr:col>0</xdr:col>
      <xdr:colOff>0</xdr:colOff>
      <xdr:row>0</xdr:row>
      <xdr:rowOff>0</xdr:rowOff>
    </xdr:from>
    <xdr:to>
      <xdr:col>3</xdr:col>
      <xdr:colOff>288472</xdr:colOff>
      <xdr:row>0</xdr:row>
      <xdr:rowOff>1324202</xdr:rowOff>
    </xdr:to>
    <xdr:pic>
      <xdr:nvPicPr>
        <xdr:cNvPr id="2" name="Picture 1">
          <a:extLst>
            <a:ext uri="{FF2B5EF4-FFF2-40B4-BE49-F238E27FC236}">
              <a16:creationId xmlns:a16="http://schemas.microsoft.com/office/drawing/2014/main" id="{B826FDBE-92CD-4E36-AE4F-D383520F5C74}"/>
            </a:ext>
          </a:extLst>
        </xdr:cNvPr>
        <xdr:cNvPicPr>
          <a:picLocks noChangeAspect="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b="15123"/>
        <a:stretch/>
      </xdr:blipFill>
      <xdr:spPr>
        <a:xfrm>
          <a:off x="0" y="0"/>
          <a:ext cx="4493079" cy="1321027"/>
        </a:xfrm>
        <a:prstGeom prst="rect">
          <a:avLst/>
        </a:prstGeom>
      </xdr:spPr>
    </xdr:pic>
    <xdr:clientData/>
  </xdr:twoCellAnchor>
  <xdr:twoCellAnchor editAs="oneCell">
    <xdr:from>
      <xdr:col>4</xdr:col>
      <xdr:colOff>2063750</xdr:colOff>
      <xdr:row>13</xdr:row>
      <xdr:rowOff>158750</xdr:rowOff>
    </xdr:from>
    <xdr:to>
      <xdr:col>5</xdr:col>
      <xdr:colOff>255360</xdr:colOff>
      <xdr:row>13</xdr:row>
      <xdr:rowOff>1479549</xdr:rowOff>
    </xdr:to>
    <xdr:pic>
      <xdr:nvPicPr>
        <xdr:cNvPr id="4" name="Picture 3">
          <a:extLst>
            <a:ext uri="{FF2B5EF4-FFF2-40B4-BE49-F238E27FC236}">
              <a16:creationId xmlns:a16="http://schemas.microsoft.com/office/drawing/2014/main" id="{B723778B-5510-44EF-B8A0-74A1AE88C0A6}"/>
            </a:ext>
          </a:extLst>
        </xdr:cNvPr>
        <xdr:cNvPicPr>
          <a:picLocks noChangeAspect="1"/>
        </xdr:cNvPicPr>
      </xdr:nvPicPr>
      <xdr:blipFill rotWithShape="1">
        <a:blip xmlns:r="http://schemas.openxmlformats.org/officeDocument/2006/relationships" r:embed="rId13"/>
        <a:srcRect t="45984"/>
        <a:stretch/>
      </xdr:blipFill>
      <xdr:spPr>
        <a:xfrm>
          <a:off x="9112250" y="25447625"/>
          <a:ext cx="1750785" cy="1323974"/>
        </a:xfrm>
        <a:prstGeom prst="rect">
          <a:avLst/>
        </a:prstGeom>
      </xdr:spPr>
    </xdr:pic>
    <xdr:clientData/>
  </xdr:twoCellAnchor>
  <xdr:twoCellAnchor editAs="oneCell">
    <xdr:from>
      <xdr:col>4</xdr:col>
      <xdr:colOff>254000</xdr:colOff>
      <xdr:row>15</xdr:row>
      <xdr:rowOff>2460625</xdr:rowOff>
    </xdr:from>
    <xdr:to>
      <xdr:col>4</xdr:col>
      <xdr:colOff>3045215</xdr:colOff>
      <xdr:row>15</xdr:row>
      <xdr:rowOff>3991189</xdr:rowOff>
    </xdr:to>
    <xdr:pic>
      <xdr:nvPicPr>
        <xdr:cNvPr id="7" name="Picture 6">
          <a:extLst>
            <a:ext uri="{FF2B5EF4-FFF2-40B4-BE49-F238E27FC236}">
              <a16:creationId xmlns:a16="http://schemas.microsoft.com/office/drawing/2014/main" id="{D91CFE69-A893-4C61-02AE-8285992BB78B}"/>
            </a:ext>
          </a:extLst>
        </xdr:cNvPr>
        <xdr:cNvPicPr>
          <a:picLocks noChangeAspect="1"/>
        </xdr:cNvPicPr>
      </xdr:nvPicPr>
      <xdr:blipFill>
        <a:blip xmlns:r="http://schemas.openxmlformats.org/officeDocument/2006/relationships" r:embed="rId41"/>
        <a:stretch>
          <a:fillRect/>
        </a:stretch>
      </xdr:blipFill>
      <xdr:spPr>
        <a:xfrm>
          <a:off x="7302500" y="33543875"/>
          <a:ext cx="2791215" cy="1533739"/>
        </a:xfrm>
        <a:prstGeom prst="rect">
          <a:avLst/>
        </a:prstGeom>
      </xdr:spPr>
    </xdr:pic>
    <xdr:clientData/>
  </xdr:twoCellAnchor>
  <xdr:twoCellAnchor>
    <xdr:from>
      <xdr:col>0</xdr:col>
      <xdr:colOff>0</xdr:colOff>
      <xdr:row>25</xdr:row>
      <xdr:rowOff>0</xdr:rowOff>
    </xdr:from>
    <xdr:to>
      <xdr:col>4</xdr:col>
      <xdr:colOff>105455</xdr:colOff>
      <xdr:row>28</xdr:row>
      <xdr:rowOff>160755</xdr:rowOff>
    </xdr:to>
    <xdr:sp macro="" textlink="">
      <xdr:nvSpPr>
        <xdr:cNvPr id="6" name="TextBox 5">
          <a:extLst>
            <a:ext uri="{FF2B5EF4-FFF2-40B4-BE49-F238E27FC236}">
              <a16:creationId xmlns:a16="http://schemas.microsoft.com/office/drawing/2014/main" id="{015C89F7-ED45-4F6B-9652-E5D9539B161B}"/>
            </a:ext>
          </a:extLst>
        </xdr:cNvPr>
        <xdr:cNvSpPr txBox="1"/>
      </xdr:nvSpPr>
      <xdr:spPr>
        <a:xfrm>
          <a:off x="0" y="49217036"/>
          <a:ext cx="5303384"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3</xdr:col>
      <xdr:colOff>50084</xdr:colOff>
      <xdr:row>17</xdr:row>
      <xdr:rowOff>160111</xdr:rowOff>
    </xdr:from>
    <xdr:to>
      <xdr:col>3</xdr:col>
      <xdr:colOff>1955709</xdr:colOff>
      <xdr:row>17</xdr:row>
      <xdr:rowOff>2713917</xdr:rowOff>
    </xdr:to>
    <xdr:pic>
      <xdr:nvPicPr>
        <xdr:cNvPr id="8" name="Picture 7">
          <a:extLst>
            <a:ext uri="{FF2B5EF4-FFF2-40B4-BE49-F238E27FC236}">
              <a16:creationId xmlns:a16="http://schemas.microsoft.com/office/drawing/2014/main" id="{2FE0FE6D-888C-38BE-FA5D-FFFC72DC0B04}"/>
            </a:ext>
          </a:extLst>
        </xdr:cNvPr>
        <xdr:cNvPicPr>
          <a:picLocks noChangeAspect="1"/>
        </xdr:cNvPicPr>
      </xdr:nvPicPr>
      <xdr:blipFill>
        <a:blip xmlns:r="http://schemas.openxmlformats.org/officeDocument/2006/relationships" r:embed="rId42"/>
        <a:stretch>
          <a:fillRect/>
        </a:stretch>
      </xdr:blipFill>
      <xdr:spPr>
        <a:xfrm>
          <a:off x="4254691" y="37770254"/>
          <a:ext cx="1905625" cy="2553806"/>
        </a:xfrm>
        <a:prstGeom prst="rect">
          <a:avLst/>
        </a:prstGeom>
      </xdr:spPr>
    </xdr:pic>
    <xdr:clientData/>
  </xdr:twoCellAnchor>
  <xdr:twoCellAnchor editAs="oneCell">
    <xdr:from>
      <xdr:col>3</xdr:col>
      <xdr:colOff>200932</xdr:colOff>
      <xdr:row>18</xdr:row>
      <xdr:rowOff>237670</xdr:rowOff>
    </xdr:from>
    <xdr:to>
      <xdr:col>3</xdr:col>
      <xdr:colOff>2017678</xdr:colOff>
      <xdr:row>18</xdr:row>
      <xdr:rowOff>2258784</xdr:rowOff>
    </xdr:to>
    <xdr:pic>
      <xdr:nvPicPr>
        <xdr:cNvPr id="13" name="Picture 12">
          <a:extLst>
            <a:ext uri="{FF2B5EF4-FFF2-40B4-BE49-F238E27FC236}">
              <a16:creationId xmlns:a16="http://schemas.microsoft.com/office/drawing/2014/main" id="{BF48811A-3409-DE44-C799-6133481DBF5A}"/>
            </a:ext>
          </a:extLst>
        </xdr:cNvPr>
        <xdr:cNvPicPr>
          <a:picLocks noChangeAspect="1"/>
        </xdr:cNvPicPr>
      </xdr:nvPicPr>
      <xdr:blipFill>
        <a:blip xmlns:r="http://schemas.openxmlformats.org/officeDocument/2006/relationships" r:embed="rId43"/>
        <a:stretch>
          <a:fillRect/>
        </a:stretch>
      </xdr:blipFill>
      <xdr:spPr>
        <a:xfrm flipH="1">
          <a:off x="4405539" y="40882206"/>
          <a:ext cx="1816746" cy="201793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7938</xdr:colOff>
      <xdr:row>39</xdr:row>
      <xdr:rowOff>230451</xdr:rowOff>
    </xdr:from>
    <xdr:to>
      <xdr:col>2</xdr:col>
      <xdr:colOff>4381500</xdr:colOff>
      <xdr:row>43</xdr:row>
      <xdr:rowOff>119063</xdr:rowOff>
    </xdr:to>
    <xdr:sp macro="" textlink="">
      <xdr:nvSpPr>
        <xdr:cNvPr id="5" name="TextBox 4">
          <a:extLst>
            <a:ext uri="{FF2B5EF4-FFF2-40B4-BE49-F238E27FC236}">
              <a16:creationId xmlns:a16="http://schemas.microsoft.com/office/drawing/2014/main" id="{6F992B8E-BECC-4597-BE55-72EC355FB52C}"/>
            </a:ext>
          </a:extLst>
        </xdr:cNvPr>
        <xdr:cNvSpPr txBox="1"/>
      </xdr:nvSpPr>
      <xdr:spPr>
        <a:xfrm>
          <a:off x="214313" y="46013951"/>
          <a:ext cx="5310187" cy="1301487"/>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1</xdr:col>
      <xdr:colOff>63562</xdr:colOff>
      <xdr:row>0</xdr:row>
      <xdr:rowOff>83320</xdr:rowOff>
    </xdr:from>
    <xdr:to>
      <xdr:col>2</xdr:col>
      <xdr:colOff>3001027</xdr:colOff>
      <xdr:row>0</xdr:row>
      <xdr:rowOff>1221967</xdr:rowOff>
    </xdr:to>
    <xdr:pic>
      <xdr:nvPicPr>
        <xdr:cNvPr id="6" name="Picture 5">
          <a:extLst>
            <a:ext uri="{FF2B5EF4-FFF2-40B4-BE49-F238E27FC236}">
              <a16:creationId xmlns:a16="http://schemas.microsoft.com/office/drawing/2014/main" id="{2E11496E-897B-4DAD-907C-96FFC335D0F5}"/>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15123"/>
        <a:stretch/>
      </xdr:blipFill>
      <xdr:spPr>
        <a:xfrm>
          <a:off x="259281" y="83320"/>
          <a:ext cx="3876917" cy="1138647"/>
        </a:xfrm>
        <a:prstGeom prst="rect">
          <a:avLst/>
        </a:prstGeom>
      </xdr:spPr>
    </xdr:pic>
    <xdr:clientData/>
  </xdr:twoCellAnchor>
  <xdr:twoCellAnchor editAs="oneCell">
    <xdr:from>
      <xdr:col>3</xdr:col>
      <xdr:colOff>405355</xdr:colOff>
      <xdr:row>14</xdr:row>
      <xdr:rowOff>38051</xdr:rowOff>
    </xdr:from>
    <xdr:to>
      <xdr:col>3</xdr:col>
      <xdr:colOff>1628458</xdr:colOff>
      <xdr:row>14</xdr:row>
      <xdr:rowOff>1425923</xdr:rowOff>
    </xdr:to>
    <xdr:pic>
      <xdr:nvPicPr>
        <xdr:cNvPr id="8" name="Picture 7">
          <a:extLst>
            <a:ext uri="{FF2B5EF4-FFF2-40B4-BE49-F238E27FC236}">
              <a16:creationId xmlns:a16="http://schemas.microsoft.com/office/drawing/2014/main" id="{CD190CEE-5F3D-49F3-84A8-215D7D62E1E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4716" t="7492" r="20736" b="6152"/>
        <a:stretch/>
      </xdr:blipFill>
      <xdr:spPr>
        <a:xfrm flipH="1">
          <a:off x="5976828" y="14221167"/>
          <a:ext cx="1223103" cy="1387872"/>
        </a:xfrm>
        <a:prstGeom prst="rect">
          <a:avLst/>
        </a:prstGeom>
      </xdr:spPr>
    </xdr:pic>
    <xdr:clientData/>
  </xdr:twoCellAnchor>
  <xdr:twoCellAnchor editAs="oneCell">
    <xdr:from>
      <xdr:col>3</xdr:col>
      <xdr:colOff>159750</xdr:colOff>
      <xdr:row>32</xdr:row>
      <xdr:rowOff>38547</xdr:rowOff>
    </xdr:from>
    <xdr:to>
      <xdr:col>3</xdr:col>
      <xdr:colOff>1685384</xdr:colOff>
      <xdr:row>32</xdr:row>
      <xdr:rowOff>1602895</xdr:rowOff>
    </xdr:to>
    <xdr:pic>
      <xdr:nvPicPr>
        <xdr:cNvPr id="18" name="Picture 17">
          <a:extLst>
            <a:ext uri="{FF2B5EF4-FFF2-40B4-BE49-F238E27FC236}">
              <a16:creationId xmlns:a16="http://schemas.microsoft.com/office/drawing/2014/main" id="{A32D59CC-E8AC-40F8-9D6F-F8ADD6030A2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731223" y="40121835"/>
          <a:ext cx="1528809" cy="1564348"/>
        </a:xfrm>
        <a:prstGeom prst="rect">
          <a:avLst/>
        </a:prstGeom>
      </xdr:spPr>
    </xdr:pic>
    <xdr:clientData/>
  </xdr:twoCellAnchor>
  <xdr:twoCellAnchor editAs="oneCell">
    <xdr:from>
      <xdr:col>3</xdr:col>
      <xdr:colOff>214314</xdr:colOff>
      <xdr:row>10</xdr:row>
      <xdr:rowOff>71437</xdr:rowOff>
    </xdr:from>
    <xdr:to>
      <xdr:col>3</xdr:col>
      <xdr:colOff>1611314</xdr:colOff>
      <xdr:row>10</xdr:row>
      <xdr:rowOff>1303336</xdr:rowOff>
    </xdr:to>
    <xdr:pic>
      <xdr:nvPicPr>
        <xdr:cNvPr id="22" name="Picture 21">
          <a:extLst>
            <a:ext uri="{FF2B5EF4-FFF2-40B4-BE49-F238E27FC236}">
              <a16:creationId xmlns:a16="http://schemas.microsoft.com/office/drawing/2014/main" id="{95F80D28-E746-4DE5-ADC4-EE5953B36BF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5798345" y="9798843"/>
          <a:ext cx="1397000" cy="1238249"/>
        </a:xfrm>
        <a:prstGeom prst="rect">
          <a:avLst/>
        </a:prstGeom>
      </xdr:spPr>
    </xdr:pic>
    <xdr:clientData/>
  </xdr:twoCellAnchor>
  <xdr:twoCellAnchor editAs="oneCell">
    <xdr:from>
      <xdr:col>3</xdr:col>
      <xdr:colOff>180225</xdr:colOff>
      <xdr:row>17</xdr:row>
      <xdr:rowOff>78778</xdr:rowOff>
    </xdr:from>
    <xdr:to>
      <xdr:col>3</xdr:col>
      <xdr:colOff>1494162</xdr:colOff>
      <xdr:row>17</xdr:row>
      <xdr:rowOff>1417634</xdr:rowOff>
    </xdr:to>
    <xdr:pic>
      <xdr:nvPicPr>
        <xdr:cNvPr id="24" name="Picture 23">
          <a:extLst>
            <a:ext uri="{FF2B5EF4-FFF2-40B4-BE49-F238E27FC236}">
              <a16:creationId xmlns:a16="http://schemas.microsoft.com/office/drawing/2014/main" id="{A4A346EE-1825-4A9F-81A7-8938E4ABA5EB}"/>
            </a:ext>
          </a:extLst>
        </xdr:cNvPr>
        <xdr:cNvPicPr>
          <a:picLocks noChangeAspect="1"/>
        </xdr:cNvPicPr>
      </xdr:nvPicPr>
      <xdr:blipFill>
        <a:blip xmlns:r="http://schemas.openxmlformats.org/officeDocument/2006/relationships" r:embed="rId5"/>
        <a:stretch>
          <a:fillRect/>
        </a:stretch>
      </xdr:blipFill>
      <xdr:spPr>
        <a:xfrm flipH="1">
          <a:off x="5751698" y="17236826"/>
          <a:ext cx="1320287" cy="1338856"/>
        </a:xfrm>
        <a:prstGeom prst="rect">
          <a:avLst/>
        </a:prstGeom>
      </xdr:spPr>
    </xdr:pic>
    <xdr:clientData/>
  </xdr:twoCellAnchor>
  <xdr:twoCellAnchor editAs="oneCell">
    <xdr:from>
      <xdr:col>3</xdr:col>
      <xdr:colOff>392906</xdr:colOff>
      <xdr:row>35</xdr:row>
      <xdr:rowOff>11907</xdr:rowOff>
    </xdr:from>
    <xdr:to>
      <xdr:col>3</xdr:col>
      <xdr:colOff>1809749</xdr:colOff>
      <xdr:row>35</xdr:row>
      <xdr:rowOff>1551955</xdr:rowOff>
    </xdr:to>
    <xdr:pic>
      <xdr:nvPicPr>
        <xdr:cNvPr id="26" name="Picture 25">
          <a:extLst>
            <a:ext uri="{FF2B5EF4-FFF2-40B4-BE49-F238E27FC236}">
              <a16:creationId xmlns:a16="http://schemas.microsoft.com/office/drawing/2014/main" id="{0F63E232-D092-459D-8406-C0896CC5D7B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976937" y="31944470"/>
          <a:ext cx="1416843" cy="1540048"/>
        </a:xfrm>
        <a:prstGeom prst="rect">
          <a:avLst/>
        </a:prstGeom>
      </xdr:spPr>
    </xdr:pic>
    <xdr:clientData/>
  </xdr:twoCellAnchor>
  <xdr:twoCellAnchor editAs="oneCell">
    <xdr:from>
      <xdr:col>3</xdr:col>
      <xdr:colOff>47623</xdr:colOff>
      <xdr:row>35</xdr:row>
      <xdr:rowOff>1523999</xdr:rowOff>
    </xdr:from>
    <xdr:to>
      <xdr:col>3</xdr:col>
      <xdr:colOff>1535906</xdr:colOff>
      <xdr:row>36</xdr:row>
      <xdr:rowOff>1799164</xdr:rowOff>
    </xdr:to>
    <xdr:pic>
      <xdr:nvPicPr>
        <xdr:cNvPr id="31" name="Picture 30">
          <a:extLst>
            <a:ext uri="{FF2B5EF4-FFF2-40B4-BE49-F238E27FC236}">
              <a16:creationId xmlns:a16="http://schemas.microsoft.com/office/drawing/2014/main" id="{6E18A533-B6E4-4361-81D4-2A2710AAE22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flipH="1">
          <a:off x="5631654" y="33456562"/>
          <a:ext cx="1488283" cy="1936486"/>
        </a:xfrm>
        <a:prstGeom prst="rect">
          <a:avLst/>
        </a:prstGeom>
      </xdr:spPr>
    </xdr:pic>
    <xdr:clientData/>
  </xdr:twoCellAnchor>
  <xdr:twoCellAnchor editAs="oneCell">
    <xdr:from>
      <xdr:col>3</xdr:col>
      <xdr:colOff>390569</xdr:colOff>
      <xdr:row>15</xdr:row>
      <xdr:rowOff>10946</xdr:rowOff>
    </xdr:from>
    <xdr:to>
      <xdr:col>3</xdr:col>
      <xdr:colOff>1549445</xdr:colOff>
      <xdr:row>15</xdr:row>
      <xdr:rowOff>1399828</xdr:rowOff>
    </xdr:to>
    <xdr:pic>
      <xdr:nvPicPr>
        <xdr:cNvPr id="37" name="Picture 36">
          <a:extLst>
            <a:ext uri="{FF2B5EF4-FFF2-40B4-BE49-F238E27FC236}">
              <a16:creationId xmlns:a16="http://schemas.microsoft.com/office/drawing/2014/main" id="{46DF73BA-BE1D-49BB-B2CA-3FF75BD2BA7C}"/>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000" t="3857" r="17143" b="5212"/>
        <a:stretch/>
      </xdr:blipFill>
      <xdr:spPr>
        <a:xfrm>
          <a:off x="5962042" y="15629336"/>
          <a:ext cx="1158876" cy="1388882"/>
        </a:xfrm>
        <a:prstGeom prst="rect">
          <a:avLst/>
        </a:prstGeom>
      </xdr:spPr>
    </xdr:pic>
    <xdr:clientData/>
  </xdr:twoCellAnchor>
  <xdr:twoCellAnchor editAs="oneCell">
    <xdr:from>
      <xdr:col>3</xdr:col>
      <xdr:colOff>378390</xdr:colOff>
      <xdr:row>29</xdr:row>
      <xdr:rowOff>40035</xdr:rowOff>
    </xdr:from>
    <xdr:to>
      <xdr:col>3</xdr:col>
      <xdr:colOff>1588674</xdr:colOff>
      <xdr:row>29</xdr:row>
      <xdr:rowOff>1552705</xdr:rowOff>
    </xdr:to>
    <xdr:pic>
      <xdr:nvPicPr>
        <xdr:cNvPr id="15" name="Picture 14">
          <a:extLst>
            <a:ext uri="{FF2B5EF4-FFF2-40B4-BE49-F238E27FC236}">
              <a16:creationId xmlns:a16="http://schemas.microsoft.com/office/drawing/2014/main" id="{E2A45178-D376-4F1A-8A17-8EAFBDD86E9A}"/>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4156" r="10693" b="5518"/>
        <a:stretch>
          <a:fillRect/>
        </a:stretch>
      </xdr:blipFill>
      <xdr:spPr>
        <a:xfrm>
          <a:off x="5949863" y="36809145"/>
          <a:ext cx="1213459" cy="1509495"/>
        </a:xfrm>
        <a:prstGeom prst="rect">
          <a:avLst/>
        </a:prstGeom>
      </xdr:spPr>
    </xdr:pic>
    <xdr:clientData/>
  </xdr:twoCellAnchor>
  <xdr:twoCellAnchor editAs="oneCell">
    <xdr:from>
      <xdr:col>3</xdr:col>
      <xdr:colOff>309562</xdr:colOff>
      <xdr:row>9</xdr:row>
      <xdr:rowOff>74894</xdr:rowOff>
    </xdr:from>
    <xdr:to>
      <xdr:col>3</xdr:col>
      <xdr:colOff>1684337</xdr:colOff>
      <xdr:row>9</xdr:row>
      <xdr:rowOff>1277809</xdr:rowOff>
    </xdr:to>
    <xdr:pic>
      <xdr:nvPicPr>
        <xdr:cNvPr id="28" name="Picture 27">
          <a:extLst>
            <a:ext uri="{FF2B5EF4-FFF2-40B4-BE49-F238E27FC236}">
              <a16:creationId xmlns:a16="http://schemas.microsoft.com/office/drawing/2014/main" id="{4DC1D425-A419-4B0E-A3A3-A7D8C81EF2A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flipH="1">
          <a:off x="5893593" y="6706675"/>
          <a:ext cx="1381125" cy="1202915"/>
        </a:xfrm>
        <a:prstGeom prst="rect">
          <a:avLst/>
        </a:prstGeom>
      </xdr:spPr>
    </xdr:pic>
    <xdr:clientData/>
  </xdr:twoCellAnchor>
  <xdr:twoCellAnchor editAs="oneCell">
    <xdr:from>
      <xdr:col>3</xdr:col>
      <xdr:colOff>440531</xdr:colOff>
      <xdr:row>34</xdr:row>
      <xdr:rowOff>95249</xdr:rowOff>
    </xdr:from>
    <xdr:to>
      <xdr:col>3</xdr:col>
      <xdr:colOff>1659579</xdr:colOff>
      <xdr:row>34</xdr:row>
      <xdr:rowOff>1504773</xdr:rowOff>
    </xdr:to>
    <xdr:pic>
      <xdr:nvPicPr>
        <xdr:cNvPr id="20" name="Picture 19">
          <a:extLst>
            <a:ext uri="{FF2B5EF4-FFF2-40B4-BE49-F238E27FC236}">
              <a16:creationId xmlns:a16="http://schemas.microsoft.com/office/drawing/2014/main" id="{639DC547-8D22-7309-5948-1C2FB4E403FE}"/>
            </a:ext>
          </a:extLst>
        </xdr:cNvPr>
        <xdr:cNvPicPr>
          <a:picLocks noChangeAspect="1"/>
        </xdr:cNvPicPr>
      </xdr:nvPicPr>
      <xdr:blipFill>
        <a:blip xmlns:r="http://schemas.openxmlformats.org/officeDocument/2006/relationships" r:embed="rId11"/>
        <a:stretch>
          <a:fillRect/>
        </a:stretch>
      </xdr:blipFill>
      <xdr:spPr>
        <a:xfrm>
          <a:off x="6024562" y="30372843"/>
          <a:ext cx="1219048" cy="1409524"/>
        </a:xfrm>
        <a:prstGeom prst="rect">
          <a:avLst/>
        </a:prstGeom>
      </xdr:spPr>
    </xdr:pic>
    <xdr:clientData/>
  </xdr:twoCellAnchor>
  <xdr:twoCellAnchor editAs="oneCell">
    <xdr:from>
      <xdr:col>3</xdr:col>
      <xdr:colOff>452439</xdr:colOff>
      <xdr:row>23</xdr:row>
      <xdr:rowOff>59533</xdr:rowOff>
    </xdr:from>
    <xdr:to>
      <xdr:col>3</xdr:col>
      <xdr:colOff>1460247</xdr:colOff>
      <xdr:row>23</xdr:row>
      <xdr:rowOff>1363664</xdr:rowOff>
    </xdr:to>
    <xdr:pic>
      <xdr:nvPicPr>
        <xdr:cNvPr id="13" name="Picture 12">
          <a:extLst>
            <a:ext uri="{FF2B5EF4-FFF2-40B4-BE49-F238E27FC236}">
              <a16:creationId xmlns:a16="http://schemas.microsoft.com/office/drawing/2014/main" id="{535D857B-E1ED-EF01-E939-104002534B63}"/>
            </a:ext>
          </a:extLst>
        </xdr:cNvPr>
        <xdr:cNvPicPr>
          <a:picLocks noChangeAspect="1"/>
        </xdr:cNvPicPr>
      </xdr:nvPicPr>
      <xdr:blipFill>
        <a:blip xmlns:r="http://schemas.openxmlformats.org/officeDocument/2006/relationships" r:embed="rId12"/>
        <a:stretch>
          <a:fillRect/>
        </a:stretch>
      </xdr:blipFill>
      <xdr:spPr>
        <a:xfrm>
          <a:off x="6036470" y="23967283"/>
          <a:ext cx="1001458" cy="1297781"/>
        </a:xfrm>
        <a:prstGeom prst="rect">
          <a:avLst/>
        </a:prstGeom>
      </xdr:spPr>
    </xdr:pic>
    <xdr:clientData/>
  </xdr:twoCellAnchor>
  <xdr:twoCellAnchor editAs="oneCell">
    <xdr:from>
      <xdr:col>3</xdr:col>
      <xdr:colOff>452437</xdr:colOff>
      <xdr:row>18</xdr:row>
      <xdr:rowOff>74838</xdr:rowOff>
    </xdr:from>
    <xdr:to>
      <xdr:col>3</xdr:col>
      <xdr:colOff>1554163</xdr:colOff>
      <xdr:row>18</xdr:row>
      <xdr:rowOff>1398587</xdr:rowOff>
    </xdr:to>
    <xdr:pic>
      <xdr:nvPicPr>
        <xdr:cNvPr id="14" name="Picture 13">
          <a:extLst>
            <a:ext uri="{FF2B5EF4-FFF2-40B4-BE49-F238E27FC236}">
              <a16:creationId xmlns:a16="http://schemas.microsoft.com/office/drawing/2014/main" id="{101EE411-3FFC-9FD3-8457-085D24C75954}"/>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036468" y="21398932"/>
          <a:ext cx="1095376" cy="1330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1047749</xdr:colOff>
      <xdr:row>8</xdr:row>
      <xdr:rowOff>119063</xdr:rowOff>
    </xdr:from>
    <xdr:to>
      <xdr:col>3</xdr:col>
      <xdr:colOff>2059782</xdr:colOff>
      <xdr:row>8</xdr:row>
      <xdr:rowOff>1345041</xdr:rowOff>
    </xdr:to>
    <xdr:pic>
      <xdr:nvPicPr>
        <xdr:cNvPr id="2" name="Picture 1">
          <a:extLst>
            <a:ext uri="{FF2B5EF4-FFF2-40B4-BE49-F238E27FC236}">
              <a16:creationId xmlns:a16="http://schemas.microsoft.com/office/drawing/2014/main" id="{45358700-068F-4764-A80E-74C0D0D43FDB}"/>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2104" t="7914" r="15270" b="4562"/>
        <a:stretch/>
      </xdr:blipFill>
      <xdr:spPr>
        <a:xfrm>
          <a:off x="6631780" y="6369844"/>
          <a:ext cx="1012033" cy="1219628"/>
        </a:xfrm>
        <a:prstGeom prst="rect">
          <a:avLst/>
        </a:prstGeom>
      </xdr:spPr>
    </xdr:pic>
    <xdr:clientData/>
  </xdr:twoCellAnchor>
  <xdr:twoCellAnchor editAs="oneCell">
    <xdr:from>
      <xdr:col>3</xdr:col>
      <xdr:colOff>47625</xdr:colOff>
      <xdr:row>8</xdr:row>
      <xdr:rowOff>83344</xdr:rowOff>
    </xdr:from>
    <xdr:to>
      <xdr:col>3</xdr:col>
      <xdr:colOff>1117570</xdr:colOff>
      <xdr:row>8</xdr:row>
      <xdr:rowOff>1321594</xdr:rowOff>
    </xdr:to>
    <xdr:pic>
      <xdr:nvPicPr>
        <xdr:cNvPr id="3" name="Picture 2">
          <a:extLst>
            <a:ext uri="{FF2B5EF4-FFF2-40B4-BE49-F238E27FC236}">
              <a16:creationId xmlns:a16="http://schemas.microsoft.com/office/drawing/2014/main" id="{89D2E893-0DDF-4B40-90CB-934613B19373}"/>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32337" t="17731" r="31385" b="19294"/>
        <a:stretch/>
      </xdr:blipFill>
      <xdr:spPr>
        <a:xfrm>
          <a:off x="5631656" y="6334125"/>
          <a:ext cx="1069945" cy="1238250"/>
        </a:xfrm>
        <a:prstGeom prst="rect">
          <a:avLst/>
        </a:prstGeom>
      </xdr:spPr>
    </xdr:pic>
    <xdr:clientData/>
  </xdr:twoCellAnchor>
  <xdr:twoCellAnchor editAs="oneCell">
    <xdr:from>
      <xdr:col>3</xdr:col>
      <xdr:colOff>150813</xdr:colOff>
      <xdr:row>8</xdr:row>
      <xdr:rowOff>1260203</xdr:rowOff>
    </xdr:from>
    <xdr:to>
      <xdr:col>3</xdr:col>
      <xdr:colOff>2000251</xdr:colOff>
      <xdr:row>8</xdr:row>
      <xdr:rowOff>2221043</xdr:rowOff>
    </xdr:to>
    <xdr:pic>
      <xdr:nvPicPr>
        <xdr:cNvPr id="4" name="Picture 3">
          <a:extLst>
            <a:ext uri="{FF2B5EF4-FFF2-40B4-BE49-F238E27FC236}">
              <a16:creationId xmlns:a16="http://schemas.microsoft.com/office/drawing/2014/main" id="{A3273B32-A1FD-4E6E-84E1-D73DEAD83E8E}"/>
            </a:ext>
          </a:extLst>
        </xdr:cNvPr>
        <xdr:cNvPicPr>
          <a:picLocks noChangeAspect="1"/>
        </xdr:cNvPicPr>
      </xdr:nvPicPr>
      <xdr:blipFill>
        <a:blip xmlns:r="http://schemas.openxmlformats.org/officeDocument/2006/relationships" r:embed="rId16"/>
        <a:stretch>
          <a:fillRect/>
        </a:stretch>
      </xdr:blipFill>
      <xdr:spPr>
        <a:xfrm>
          <a:off x="5734844" y="7510984"/>
          <a:ext cx="1849438" cy="960840"/>
        </a:xfrm>
        <a:prstGeom prst="rect">
          <a:avLst/>
        </a:prstGeom>
      </xdr:spPr>
    </xdr:pic>
    <xdr:clientData/>
  </xdr:twoCellAnchor>
  <xdr:twoCellAnchor editAs="oneCell">
    <xdr:from>
      <xdr:col>2</xdr:col>
      <xdr:colOff>392906</xdr:colOff>
      <xdr:row>8</xdr:row>
      <xdr:rowOff>1173750</xdr:rowOff>
    </xdr:from>
    <xdr:to>
      <xdr:col>2</xdr:col>
      <xdr:colOff>3036094</xdr:colOff>
      <xdr:row>8</xdr:row>
      <xdr:rowOff>2070054</xdr:rowOff>
    </xdr:to>
    <xdr:pic>
      <xdr:nvPicPr>
        <xdr:cNvPr id="7" name="Picture 6">
          <a:extLst>
            <a:ext uri="{FF2B5EF4-FFF2-40B4-BE49-F238E27FC236}">
              <a16:creationId xmlns:a16="http://schemas.microsoft.com/office/drawing/2014/main" id="{F2C66271-7CC2-4A96-BFC8-009CA52F8E9D}"/>
            </a:ext>
          </a:extLst>
        </xdr:cNvPr>
        <xdr:cNvPicPr>
          <a:picLocks noChangeAspect="1"/>
        </xdr:cNvPicPr>
      </xdr:nvPicPr>
      <xdr:blipFill>
        <a:blip xmlns:r="http://schemas.openxmlformats.org/officeDocument/2006/relationships" r:embed="rId17"/>
        <a:stretch>
          <a:fillRect/>
        </a:stretch>
      </xdr:blipFill>
      <xdr:spPr>
        <a:xfrm>
          <a:off x="1535906" y="7424531"/>
          <a:ext cx="2643188" cy="889954"/>
        </a:xfrm>
        <a:prstGeom prst="rect">
          <a:avLst/>
        </a:prstGeom>
      </xdr:spPr>
    </xdr:pic>
    <xdr:clientData/>
  </xdr:twoCellAnchor>
  <xdr:twoCellAnchor editAs="oneCell">
    <xdr:from>
      <xdr:col>3</xdr:col>
      <xdr:colOff>1012030</xdr:colOff>
      <xdr:row>8</xdr:row>
      <xdr:rowOff>119063</xdr:rowOff>
    </xdr:from>
    <xdr:to>
      <xdr:col>3</xdr:col>
      <xdr:colOff>2030413</xdr:colOff>
      <xdr:row>8</xdr:row>
      <xdr:rowOff>1345041</xdr:rowOff>
    </xdr:to>
    <xdr:pic>
      <xdr:nvPicPr>
        <xdr:cNvPr id="11" name="Picture 10">
          <a:extLst>
            <a:ext uri="{FF2B5EF4-FFF2-40B4-BE49-F238E27FC236}">
              <a16:creationId xmlns:a16="http://schemas.microsoft.com/office/drawing/2014/main" id="{66A292DD-A546-18BC-2309-C6FB05F98664}"/>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2104" t="7914" r="15270" b="4562"/>
        <a:stretch/>
      </xdr:blipFill>
      <xdr:spPr>
        <a:xfrm>
          <a:off x="6596061" y="6369844"/>
          <a:ext cx="1012033" cy="1219628"/>
        </a:xfrm>
        <a:prstGeom prst="rect">
          <a:avLst/>
        </a:prstGeom>
      </xdr:spPr>
    </xdr:pic>
    <xdr:clientData/>
  </xdr:twoCellAnchor>
  <xdr:twoCellAnchor editAs="oneCell">
    <xdr:from>
      <xdr:col>3</xdr:col>
      <xdr:colOff>11906</xdr:colOff>
      <xdr:row>8</xdr:row>
      <xdr:rowOff>83344</xdr:rowOff>
    </xdr:from>
    <xdr:to>
      <xdr:col>3</xdr:col>
      <xdr:colOff>1075501</xdr:colOff>
      <xdr:row>8</xdr:row>
      <xdr:rowOff>1321594</xdr:rowOff>
    </xdr:to>
    <xdr:pic>
      <xdr:nvPicPr>
        <xdr:cNvPr id="12" name="Picture 11">
          <a:extLst>
            <a:ext uri="{FF2B5EF4-FFF2-40B4-BE49-F238E27FC236}">
              <a16:creationId xmlns:a16="http://schemas.microsoft.com/office/drawing/2014/main" id="{C31325DF-420D-4F9B-9DD4-A0D38BB7E857}"/>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2337" t="17731" r="31385" b="19294"/>
        <a:stretch/>
      </xdr:blipFill>
      <xdr:spPr>
        <a:xfrm>
          <a:off x="5595937" y="6334125"/>
          <a:ext cx="1069945" cy="1238250"/>
        </a:xfrm>
        <a:prstGeom prst="rect">
          <a:avLst/>
        </a:prstGeom>
      </xdr:spPr>
    </xdr:pic>
    <xdr:clientData/>
  </xdr:twoCellAnchor>
  <xdr:twoCellAnchor editAs="oneCell">
    <xdr:from>
      <xdr:col>3</xdr:col>
      <xdr:colOff>115094</xdr:colOff>
      <xdr:row>8</xdr:row>
      <xdr:rowOff>1260203</xdr:rowOff>
    </xdr:from>
    <xdr:to>
      <xdr:col>3</xdr:col>
      <xdr:colOff>1964532</xdr:colOff>
      <xdr:row>8</xdr:row>
      <xdr:rowOff>2221043</xdr:rowOff>
    </xdr:to>
    <xdr:pic>
      <xdr:nvPicPr>
        <xdr:cNvPr id="17" name="Picture 16">
          <a:extLst>
            <a:ext uri="{FF2B5EF4-FFF2-40B4-BE49-F238E27FC236}">
              <a16:creationId xmlns:a16="http://schemas.microsoft.com/office/drawing/2014/main" id="{3C076434-923F-EE59-2C49-9CC3892763AF}"/>
            </a:ext>
          </a:extLst>
        </xdr:cNvPr>
        <xdr:cNvPicPr>
          <a:picLocks noChangeAspect="1"/>
        </xdr:cNvPicPr>
      </xdr:nvPicPr>
      <xdr:blipFill>
        <a:blip xmlns:r="http://schemas.openxmlformats.org/officeDocument/2006/relationships" r:embed="rId16"/>
        <a:stretch>
          <a:fillRect/>
        </a:stretch>
      </xdr:blipFill>
      <xdr:spPr>
        <a:xfrm>
          <a:off x="5699125" y="7510984"/>
          <a:ext cx="1849438" cy="960840"/>
        </a:xfrm>
        <a:prstGeom prst="rect">
          <a:avLst/>
        </a:prstGeom>
      </xdr:spPr>
    </xdr:pic>
    <xdr:clientData/>
  </xdr:twoCellAnchor>
  <xdr:twoCellAnchor editAs="oneCell">
    <xdr:from>
      <xdr:col>3</xdr:col>
      <xdr:colOff>234949</xdr:colOff>
      <xdr:row>22</xdr:row>
      <xdr:rowOff>17400</xdr:rowOff>
    </xdr:from>
    <xdr:to>
      <xdr:col>3</xdr:col>
      <xdr:colOff>1568927</xdr:colOff>
      <xdr:row>22</xdr:row>
      <xdr:rowOff>1457006</xdr:rowOff>
    </xdr:to>
    <xdr:pic>
      <xdr:nvPicPr>
        <xdr:cNvPr id="19" name="Picture 18">
          <a:extLst>
            <a:ext uri="{FF2B5EF4-FFF2-40B4-BE49-F238E27FC236}">
              <a16:creationId xmlns:a16="http://schemas.microsoft.com/office/drawing/2014/main" id="{7A308DFE-DA11-545F-66FC-E806DB1BD0F0}"/>
            </a:ext>
          </a:extLst>
        </xdr:cNvPr>
        <xdr:cNvPicPr>
          <a:picLocks noChangeAspect="1"/>
        </xdr:cNvPicPr>
      </xdr:nvPicPr>
      <xdr:blipFill>
        <a:blip xmlns:r="http://schemas.openxmlformats.org/officeDocument/2006/relationships" r:embed="rId19"/>
        <a:stretch>
          <a:fillRect/>
        </a:stretch>
      </xdr:blipFill>
      <xdr:spPr>
        <a:xfrm>
          <a:off x="5806422" y="20085140"/>
          <a:ext cx="1330803" cy="1442781"/>
        </a:xfrm>
        <a:prstGeom prst="rect">
          <a:avLst/>
        </a:prstGeom>
      </xdr:spPr>
    </xdr:pic>
    <xdr:clientData/>
  </xdr:twoCellAnchor>
  <xdr:twoCellAnchor editAs="oneCell">
    <xdr:from>
      <xdr:col>3</xdr:col>
      <xdr:colOff>390188</xdr:colOff>
      <xdr:row>11</xdr:row>
      <xdr:rowOff>13048</xdr:rowOff>
    </xdr:from>
    <xdr:to>
      <xdr:col>3</xdr:col>
      <xdr:colOff>1449630</xdr:colOff>
      <xdr:row>11</xdr:row>
      <xdr:rowOff>1330891</xdr:rowOff>
    </xdr:to>
    <xdr:pic>
      <xdr:nvPicPr>
        <xdr:cNvPr id="29" name="Picture 28">
          <a:extLst>
            <a:ext uri="{FF2B5EF4-FFF2-40B4-BE49-F238E27FC236}">
              <a16:creationId xmlns:a16="http://schemas.microsoft.com/office/drawing/2014/main" id="{F137D39A-4B4C-4401-B007-266471569B61}"/>
            </a:ext>
          </a:extLst>
        </xdr:cNvPr>
        <xdr:cNvPicPr>
          <a:picLocks noChangeAspect="1"/>
        </xdr:cNvPicPr>
      </xdr:nvPicPr>
      <xdr:blipFill>
        <a:blip xmlns:r="http://schemas.openxmlformats.org/officeDocument/2006/relationships" r:embed="rId20"/>
        <a:stretch>
          <a:fillRect/>
        </a:stretch>
      </xdr:blipFill>
      <xdr:spPr>
        <a:xfrm>
          <a:off x="5961661" y="9903390"/>
          <a:ext cx="1059442" cy="1317843"/>
        </a:xfrm>
        <a:prstGeom prst="rect">
          <a:avLst/>
        </a:prstGeom>
      </xdr:spPr>
    </xdr:pic>
    <xdr:clientData/>
  </xdr:twoCellAnchor>
  <xdr:twoCellAnchor editAs="oneCell">
    <xdr:from>
      <xdr:col>3</xdr:col>
      <xdr:colOff>287055</xdr:colOff>
      <xdr:row>12</xdr:row>
      <xdr:rowOff>103416</xdr:rowOff>
    </xdr:from>
    <xdr:to>
      <xdr:col>3</xdr:col>
      <xdr:colOff>1495142</xdr:colOff>
      <xdr:row>12</xdr:row>
      <xdr:rowOff>1239907</xdr:rowOff>
    </xdr:to>
    <xdr:pic>
      <xdr:nvPicPr>
        <xdr:cNvPr id="30" name="Picture 29">
          <a:extLst>
            <a:ext uri="{FF2B5EF4-FFF2-40B4-BE49-F238E27FC236}">
              <a16:creationId xmlns:a16="http://schemas.microsoft.com/office/drawing/2014/main" id="{78F6CDC4-4CBB-47AB-9DFE-B05DB1B84F36}"/>
            </a:ext>
          </a:extLst>
        </xdr:cNvPr>
        <xdr:cNvPicPr>
          <a:picLocks noChangeAspect="1"/>
        </xdr:cNvPicPr>
      </xdr:nvPicPr>
      <xdr:blipFill>
        <a:blip xmlns:r="http://schemas.openxmlformats.org/officeDocument/2006/relationships" r:embed="rId21"/>
        <a:stretch>
          <a:fillRect/>
        </a:stretch>
      </xdr:blipFill>
      <xdr:spPr>
        <a:xfrm flipH="1">
          <a:off x="5858528" y="11624752"/>
          <a:ext cx="1214437" cy="1136491"/>
        </a:xfrm>
        <a:prstGeom prst="rect">
          <a:avLst/>
        </a:prstGeom>
      </xdr:spPr>
    </xdr:pic>
    <xdr:clientData/>
  </xdr:twoCellAnchor>
  <xdr:twoCellAnchor editAs="oneCell">
    <xdr:from>
      <xdr:col>3</xdr:col>
      <xdr:colOff>336907</xdr:colOff>
      <xdr:row>13</xdr:row>
      <xdr:rowOff>60306</xdr:rowOff>
    </xdr:from>
    <xdr:to>
      <xdr:col>3</xdr:col>
      <xdr:colOff>1352907</xdr:colOff>
      <xdr:row>13</xdr:row>
      <xdr:rowOff>1312734</xdr:rowOff>
    </xdr:to>
    <xdr:pic>
      <xdr:nvPicPr>
        <xdr:cNvPr id="34" name="Picture 33">
          <a:extLst>
            <a:ext uri="{FF2B5EF4-FFF2-40B4-BE49-F238E27FC236}">
              <a16:creationId xmlns:a16="http://schemas.microsoft.com/office/drawing/2014/main" id="{DDD8C65A-1701-412D-9CED-98074B0CC368}"/>
            </a:ext>
          </a:extLst>
        </xdr:cNvPr>
        <xdr:cNvPicPr>
          <a:picLocks noChangeAspect="1"/>
        </xdr:cNvPicPr>
      </xdr:nvPicPr>
      <xdr:blipFill>
        <a:blip xmlns:r="http://schemas.openxmlformats.org/officeDocument/2006/relationships" r:embed="rId22"/>
        <a:stretch>
          <a:fillRect/>
        </a:stretch>
      </xdr:blipFill>
      <xdr:spPr>
        <a:xfrm>
          <a:off x="5908380" y="12912532"/>
          <a:ext cx="1016000" cy="1252428"/>
        </a:xfrm>
        <a:prstGeom prst="rect">
          <a:avLst/>
        </a:prstGeom>
      </xdr:spPr>
    </xdr:pic>
    <xdr:clientData/>
  </xdr:twoCellAnchor>
  <xdr:twoCellAnchor editAs="oneCell">
    <xdr:from>
      <xdr:col>3</xdr:col>
      <xdr:colOff>391439</xdr:colOff>
      <xdr:row>37</xdr:row>
      <xdr:rowOff>52191</xdr:rowOff>
    </xdr:from>
    <xdr:to>
      <xdr:col>3</xdr:col>
      <xdr:colOff>1735377</xdr:colOff>
      <xdr:row>37</xdr:row>
      <xdr:rowOff>1608371</xdr:rowOff>
    </xdr:to>
    <xdr:pic>
      <xdr:nvPicPr>
        <xdr:cNvPr id="39" name="Picture 38">
          <a:extLst>
            <a:ext uri="{FF2B5EF4-FFF2-40B4-BE49-F238E27FC236}">
              <a16:creationId xmlns:a16="http://schemas.microsoft.com/office/drawing/2014/main" id="{962CADA2-23E0-400B-BC43-A78E1BFE8A61}"/>
            </a:ext>
          </a:extLst>
        </xdr:cNvPr>
        <xdr:cNvPicPr>
          <a:picLocks noChangeAspect="1"/>
        </xdr:cNvPicPr>
      </xdr:nvPicPr>
      <xdr:blipFill>
        <a:blip xmlns:r="http://schemas.openxmlformats.org/officeDocument/2006/relationships" r:embed="rId23"/>
        <a:stretch>
          <a:fillRect/>
        </a:stretch>
      </xdr:blipFill>
      <xdr:spPr>
        <a:xfrm>
          <a:off x="5962912" y="37995616"/>
          <a:ext cx="1343938" cy="1562530"/>
        </a:xfrm>
        <a:prstGeom prst="rect">
          <a:avLst/>
        </a:prstGeom>
      </xdr:spPr>
    </xdr:pic>
    <xdr:clientData/>
  </xdr:twoCellAnchor>
  <xdr:twoCellAnchor editAs="oneCell">
    <xdr:from>
      <xdr:col>3</xdr:col>
      <xdr:colOff>430581</xdr:colOff>
      <xdr:row>31</xdr:row>
      <xdr:rowOff>98033</xdr:rowOff>
    </xdr:from>
    <xdr:to>
      <xdr:col>3</xdr:col>
      <xdr:colOff>1774520</xdr:colOff>
      <xdr:row>31</xdr:row>
      <xdr:rowOff>1590774</xdr:rowOff>
    </xdr:to>
    <xdr:pic>
      <xdr:nvPicPr>
        <xdr:cNvPr id="40" name="Picture 39">
          <a:extLst>
            <a:ext uri="{FF2B5EF4-FFF2-40B4-BE49-F238E27FC236}">
              <a16:creationId xmlns:a16="http://schemas.microsoft.com/office/drawing/2014/main" id="{B88F3724-9A35-260A-7EE7-38563C6E28F6}"/>
            </a:ext>
          </a:extLst>
        </xdr:cNvPr>
        <xdr:cNvPicPr>
          <a:picLocks noChangeAspect="1"/>
        </xdr:cNvPicPr>
      </xdr:nvPicPr>
      <xdr:blipFill rotWithShape="1">
        <a:blip xmlns:r="http://schemas.openxmlformats.org/officeDocument/2006/relationships" r:embed="rId24"/>
        <a:srcRect t="5626"/>
        <a:stretch>
          <a:fillRect/>
        </a:stretch>
      </xdr:blipFill>
      <xdr:spPr>
        <a:xfrm>
          <a:off x="6002054" y="41838410"/>
          <a:ext cx="1343939" cy="1489566"/>
        </a:xfrm>
        <a:prstGeom prst="rect">
          <a:avLst/>
        </a:prstGeom>
      </xdr:spPr>
    </xdr:pic>
    <xdr:clientData/>
  </xdr:twoCellAnchor>
  <xdr:twoCellAnchor editAs="oneCell">
    <xdr:from>
      <xdr:col>3</xdr:col>
      <xdr:colOff>923229</xdr:colOff>
      <xdr:row>25</xdr:row>
      <xdr:rowOff>251086</xdr:rowOff>
    </xdr:from>
    <xdr:to>
      <xdr:col>3</xdr:col>
      <xdr:colOff>2074623</xdr:colOff>
      <xdr:row>25</xdr:row>
      <xdr:rowOff>1288353</xdr:rowOff>
    </xdr:to>
    <xdr:pic>
      <xdr:nvPicPr>
        <xdr:cNvPr id="23" name="Picture 22">
          <a:extLst>
            <a:ext uri="{FF2B5EF4-FFF2-40B4-BE49-F238E27FC236}">
              <a16:creationId xmlns:a16="http://schemas.microsoft.com/office/drawing/2014/main" id="{ECA661F1-C492-AD69-0C21-290804D17F5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494702" y="30561463"/>
          <a:ext cx="1151394" cy="1040442"/>
        </a:xfrm>
        <a:prstGeom prst="rect">
          <a:avLst/>
        </a:prstGeom>
        <a:noFill/>
      </xdr:spPr>
    </xdr:pic>
    <xdr:clientData/>
  </xdr:twoCellAnchor>
  <xdr:twoCellAnchor editAs="oneCell">
    <xdr:from>
      <xdr:col>3</xdr:col>
      <xdr:colOff>81462</xdr:colOff>
      <xdr:row>25</xdr:row>
      <xdr:rowOff>45842</xdr:rowOff>
    </xdr:from>
    <xdr:to>
      <xdr:col>3</xdr:col>
      <xdr:colOff>1092504</xdr:colOff>
      <xdr:row>25</xdr:row>
      <xdr:rowOff>1341695</xdr:rowOff>
    </xdr:to>
    <xdr:pic>
      <xdr:nvPicPr>
        <xdr:cNvPr id="27" name="Picture 26">
          <a:extLst>
            <a:ext uri="{FF2B5EF4-FFF2-40B4-BE49-F238E27FC236}">
              <a16:creationId xmlns:a16="http://schemas.microsoft.com/office/drawing/2014/main" id="{116A26F6-07EB-4C74-9452-3B567B3E0A4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flipH="1">
          <a:off x="5652935" y="30356219"/>
          <a:ext cx="1007867" cy="1299028"/>
        </a:xfrm>
        <a:prstGeom prst="rect">
          <a:avLst/>
        </a:prstGeom>
        <a:noFill/>
      </xdr:spPr>
    </xdr:pic>
    <xdr:clientData/>
  </xdr:twoCellAnchor>
  <xdr:twoCellAnchor editAs="oneCell">
    <xdr:from>
      <xdr:col>3</xdr:col>
      <xdr:colOff>424233</xdr:colOff>
      <xdr:row>33</xdr:row>
      <xdr:rowOff>75113</xdr:rowOff>
    </xdr:from>
    <xdr:to>
      <xdr:col>3</xdr:col>
      <xdr:colOff>1530423</xdr:colOff>
      <xdr:row>33</xdr:row>
      <xdr:rowOff>1468662</xdr:rowOff>
    </xdr:to>
    <xdr:pic>
      <xdr:nvPicPr>
        <xdr:cNvPr id="33" name="Picture 32">
          <a:extLst>
            <a:ext uri="{FF2B5EF4-FFF2-40B4-BE49-F238E27FC236}">
              <a16:creationId xmlns:a16="http://schemas.microsoft.com/office/drawing/2014/main" id="{8EB814C2-6237-DF93-F127-BA70713C3E9F}"/>
            </a:ext>
          </a:extLst>
        </xdr:cNvPr>
        <xdr:cNvPicPr>
          <a:picLocks noChangeAspect="1"/>
        </xdr:cNvPicPr>
      </xdr:nvPicPr>
      <xdr:blipFill>
        <a:blip xmlns:r="http://schemas.openxmlformats.org/officeDocument/2006/relationships" r:embed="rId27"/>
        <a:stretch>
          <a:fillRect/>
        </a:stretch>
      </xdr:blipFill>
      <xdr:spPr>
        <a:xfrm>
          <a:off x="5995706" y="37300901"/>
          <a:ext cx="1109365" cy="1393549"/>
        </a:xfrm>
        <a:prstGeom prst="rect">
          <a:avLst/>
        </a:prstGeom>
      </xdr:spPr>
    </xdr:pic>
    <xdr:clientData/>
  </xdr:twoCellAnchor>
  <xdr:twoCellAnchor editAs="oneCell">
    <xdr:from>
      <xdr:col>3</xdr:col>
      <xdr:colOff>306453</xdr:colOff>
      <xdr:row>28</xdr:row>
      <xdr:rowOff>58541</xdr:rowOff>
    </xdr:from>
    <xdr:to>
      <xdr:col>3</xdr:col>
      <xdr:colOff>1763356</xdr:colOff>
      <xdr:row>28</xdr:row>
      <xdr:rowOff>1696232</xdr:rowOff>
    </xdr:to>
    <xdr:pic>
      <xdr:nvPicPr>
        <xdr:cNvPr id="36" name="Picture 35">
          <a:extLst>
            <a:ext uri="{FF2B5EF4-FFF2-40B4-BE49-F238E27FC236}">
              <a16:creationId xmlns:a16="http://schemas.microsoft.com/office/drawing/2014/main" id="{A103A35D-31D6-89D7-56A7-871D4F49BF93}"/>
            </a:ext>
          </a:extLst>
        </xdr:cNvPr>
        <xdr:cNvPicPr>
          <a:picLocks noChangeAspect="1"/>
        </xdr:cNvPicPr>
      </xdr:nvPicPr>
      <xdr:blipFill>
        <a:blip xmlns:r="http://schemas.openxmlformats.org/officeDocument/2006/relationships" r:embed="rId28"/>
        <a:stretch>
          <a:fillRect/>
        </a:stretch>
      </xdr:blipFill>
      <xdr:spPr>
        <a:xfrm>
          <a:off x="5877926" y="28985836"/>
          <a:ext cx="1456903" cy="1637691"/>
        </a:xfrm>
        <a:prstGeom prst="rect">
          <a:avLst/>
        </a:prstGeom>
      </xdr:spPr>
    </xdr:pic>
    <xdr:clientData/>
  </xdr:twoCellAnchor>
  <xdr:twoCellAnchor editAs="oneCell">
    <xdr:from>
      <xdr:col>3</xdr:col>
      <xdr:colOff>339245</xdr:colOff>
      <xdr:row>24</xdr:row>
      <xdr:rowOff>29271</xdr:rowOff>
    </xdr:from>
    <xdr:to>
      <xdr:col>3</xdr:col>
      <xdr:colOff>1536482</xdr:colOff>
      <xdr:row>24</xdr:row>
      <xdr:rowOff>1370034</xdr:rowOff>
    </xdr:to>
    <xdr:pic>
      <xdr:nvPicPr>
        <xdr:cNvPr id="38" name="Picture 37">
          <a:extLst>
            <a:ext uri="{FF2B5EF4-FFF2-40B4-BE49-F238E27FC236}">
              <a16:creationId xmlns:a16="http://schemas.microsoft.com/office/drawing/2014/main" id="{59F25778-1669-A0B2-12A3-61F9E861EAC8}"/>
            </a:ext>
          </a:extLst>
        </xdr:cNvPr>
        <xdr:cNvPicPr>
          <a:picLocks noChangeAspect="1"/>
        </xdr:cNvPicPr>
      </xdr:nvPicPr>
      <xdr:blipFill>
        <a:blip xmlns:r="http://schemas.openxmlformats.org/officeDocument/2006/relationships" r:embed="rId29"/>
        <a:stretch>
          <a:fillRect/>
        </a:stretch>
      </xdr:blipFill>
      <xdr:spPr>
        <a:xfrm flipH="1">
          <a:off x="5910718" y="26190401"/>
          <a:ext cx="1197237" cy="1340763"/>
        </a:xfrm>
        <a:prstGeom prst="rect">
          <a:avLst/>
        </a:prstGeom>
      </xdr:spPr>
    </xdr:pic>
    <xdr:clientData/>
  </xdr:twoCellAnchor>
  <xdr:oneCellAnchor>
    <xdr:from>
      <xdr:col>3</xdr:col>
      <xdr:colOff>440528</xdr:colOff>
      <xdr:row>21</xdr:row>
      <xdr:rowOff>66001</xdr:rowOff>
    </xdr:from>
    <xdr:ext cx="1016460" cy="1255593"/>
    <xdr:pic>
      <xdr:nvPicPr>
        <xdr:cNvPr id="9" name="Picture 8">
          <a:extLst>
            <a:ext uri="{FF2B5EF4-FFF2-40B4-BE49-F238E27FC236}">
              <a16:creationId xmlns:a16="http://schemas.microsoft.com/office/drawing/2014/main" id="{C992EB56-D0E6-4ED0-A5B5-C752FA2058AB}"/>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9681" t="6765" r="17021" b="1418"/>
        <a:stretch/>
      </xdr:blipFill>
      <xdr:spPr>
        <a:xfrm flipH="1">
          <a:off x="6012001" y="23177087"/>
          <a:ext cx="1016460" cy="1255593"/>
        </a:xfrm>
        <a:prstGeom prst="rect">
          <a:avLst/>
        </a:prstGeom>
      </xdr:spPr>
    </xdr:pic>
    <xdr:clientData/>
  </xdr:oneCellAnchor>
  <xdr:oneCellAnchor>
    <xdr:from>
      <xdr:col>3</xdr:col>
      <xdr:colOff>285750</xdr:colOff>
      <xdr:row>20</xdr:row>
      <xdr:rowOff>79187</xdr:rowOff>
    </xdr:from>
    <xdr:ext cx="1408906" cy="1337714"/>
    <xdr:pic>
      <xdr:nvPicPr>
        <xdr:cNvPr id="25" name="Picture 24">
          <a:extLst>
            <a:ext uri="{FF2B5EF4-FFF2-40B4-BE49-F238E27FC236}">
              <a16:creationId xmlns:a16="http://schemas.microsoft.com/office/drawing/2014/main" id="{D9AC2971-0803-4055-9912-35935E91101F}"/>
            </a:ext>
          </a:extLst>
        </xdr:cNvPr>
        <xdr:cNvPicPr>
          <a:picLocks noChangeAspect="1"/>
        </xdr:cNvPicPr>
      </xdr:nvPicPr>
      <xdr:blipFill rotWithShape="1">
        <a:blip xmlns:r="http://schemas.openxmlformats.org/officeDocument/2006/relationships" r:embed="rId31"/>
        <a:srcRect t="2247" b="5899"/>
        <a:stretch/>
      </xdr:blipFill>
      <xdr:spPr>
        <a:xfrm flipH="1">
          <a:off x="5861572" y="20729735"/>
          <a:ext cx="1408906" cy="1337714"/>
        </a:xfrm>
        <a:prstGeom prst="rect">
          <a:avLst/>
        </a:prstGeom>
      </xdr:spPr>
    </xdr:pic>
    <xdr:clientData/>
  </xdr:oneCellAnchor>
  <xdr:oneCellAnchor>
    <xdr:from>
      <xdr:col>3</xdr:col>
      <xdr:colOff>379200</xdr:colOff>
      <xdr:row>16</xdr:row>
      <xdr:rowOff>71437</xdr:rowOff>
    </xdr:from>
    <xdr:ext cx="1136068" cy="1579400"/>
    <xdr:pic>
      <xdr:nvPicPr>
        <xdr:cNvPr id="32" name="Picture 31">
          <a:extLst>
            <a:ext uri="{FF2B5EF4-FFF2-40B4-BE49-F238E27FC236}">
              <a16:creationId xmlns:a16="http://schemas.microsoft.com/office/drawing/2014/main" id="{86C210ED-F6E4-4654-B816-75F00CC1004D}"/>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flipH="1">
          <a:off x="5950673" y="34123399"/>
          <a:ext cx="1136068" cy="1579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274005</xdr:colOff>
      <xdr:row>19</xdr:row>
      <xdr:rowOff>45842</xdr:rowOff>
    </xdr:from>
    <xdr:to>
      <xdr:col>3</xdr:col>
      <xdr:colOff>1722330</xdr:colOff>
      <xdr:row>19</xdr:row>
      <xdr:rowOff>1507822</xdr:rowOff>
    </xdr:to>
    <xdr:pic>
      <xdr:nvPicPr>
        <xdr:cNvPr id="16" name="Picture 15">
          <a:extLst>
            <a:ext uri="{FF2B5EF4-FFF2-40B4-BE49-F238E27FC236}">
              <a16:creationId xmlns:a16="http://schemas.microsoft.com/office/drawing/2014/main" id="{1AC137E1-880C-42FB-A377-B99CD66E05FA}"/>
            </a:ext>
          </a:extLst>
        </xdr:cNvPr>
        <xdr:cNvPicPr>
          <a:picLocks noChangeAspect="1"/>
        </xdr:cNvPicPr>
      </xdr:nvPicPr>
      <xdr:blipFill>
        <a:blip xmlns:r="http://schemas.openxmlformats.org/officeDocument/2006/relationships" r:embed="rId33"/>
        <a:stretch>
          <a:fillRect/>
        </a:stretch>
      </xdr:blipFill>
      <xdr:spPr>
        <a:xfrm flipH="1">
          <a:off x="5845478" y="20700739"/>
          <a:ext cx="1448325" cy="1461980"/>
        </a:xfrm>
        <a:prstGeom prst="rect">
          <a:avLst/>
        </a:prstGeom>
      </xdr:spPr>
    </xdr:pic>
    <xdr:clientData/>
  </xdr:twoCellAnchor>
  <xdr:twoCellAnchor editAs="oneCell">
    <xdr:from>
      <xdr:col>3</xdr:col>
      <xdr:colOff>336070</xdr:colOff>
      <xdr:row>26</xdr:row>
      <xdr:rowOff>73885</xdr:rowOff>
    </xdr:from>
    <xdr:to>
      <xdr:col>3</xdr:col>
      <xdr:colOff>1526609</xdr:colOff>
      <xdr:row>26</xdr:row>
      <xdr:rowOff>1497185</xdr:rowOff>
    </xdr:to>
    <xdr:pic>
      <xdr:nvPicPr>
        <xdr:cNvPr id="41" name="Picture 40">
          <a:extLst>
            <a:ext uri="{FF2B5EF4-FFF2-40B4-BE49-F238E27FC236}">
              <a16:creationId xmlns:a16="http://schemas.microsoft.com/office/drawing/2014/main" id="{D9D92596-522C-3E08-DC55-3D24CFFC8B59}"/>
            </a:ext>
          </a:extLst>
        </xdr:cNvPr>
        <xdr:cNvPicPr>
          <a:picLocks noChangeAspect="1"/>
        </xdr:cNvPicPr>
      </xdr:nvPicPr>
      <xdr:blipFill>
        <a:blip xmlns:r="http://schemas.openxmlformats.org/officeDocument/2006/relationships" r:embed="rId34"/>
        <a:stretch>
          <a:fillRect/>
        </a:stretch>
      </xdr:blipFill>
      <xdr:spPr>
        <a:xfrm flipH="1">
          <a:off x="5907543" y="31884775"/>
          <a:ext cx="1190539" cy="1420125"/>
        </a:xfrm>
        <a:prstGeom prst="rect">
          <a:avLst/>
        </a:prstGeom>
      </xdr:spPr>
    </xdr:pic>
    <xdr:clientData/>
  </xdr:twoCellAnchor>
  <xdr:twoCellAnchor editAs="oneCell">
    <xdr:from>
      <xdr:col>3</xdr:col>
      <xdr:colOff>404485</xdr:colOff>
      <xdr:row>27</xdr:row>
      <xdr:rowOff>88161</xdr:rowOff>
    </xdr:from>
    <xdr:to>
      <xdr:col>3</xdr:col>
      <xdr:colOff>1591847</xdr:colOff>
      <xdr:row>27</xdr:row>
      <xdr:rowOff>1428080</xdr:rowOff>
    </xdr:to>
    <xdr:pic>
      <xdr:nvPicPr>
        <xdr:cNvPr id="42" name="Picture 41">
          <a:extLst>
            <a:ext uri="{FF2B5EF4-FFF2-40B4-BE49-F238E27FC236}">
              <a16:creationId xmlns:a16="http://schemas.microsoft.com/office/drawing/2014/main" id="{3F106767-3AD4-5A99-B5A9-FE69B3D19B8A}"/>
            </a:ext>
          </a:extLst>
        </xdr:cNvPr>
        <xdr:cNvPicPr>
          <a:picLocks noChangeAspect="1"/>
        </xdr:cNvPicPr>
      </xdr:nvPicPr>
      <xdr:blipFill>
        <a:blip xmlns:r="http://schemas.openxmlformats.org/officeDocument/2006/relationships" r:embed="rId35"/>
        <a:stretch>
          <a:fillRect/>
        </a:stretch>
      </xdr:blipFill>
      <xdr:spPr>
        <a:xfrm flipH="1">
          <a:off x="5975958" y="33451757"/>
          <a:ext cx="1184187" cy="1339919"/>
        </a:xfrm>
        <a:prstGeom prst="rect">
          <a:avLst/>
        </a:prstGeom>
      </xdr:spPr>
    </xdr:pic>
    <xdr:clientData/>
  </xdr:twoCellAnchor>
  <xdr:twoCellAnchor editAs="oneCell">
    <xdr:from>
      <xdr:col>3</xdr:col>
      <xdr:colOff>296925</xdr:colOff>
      <xdr:row>30</xdr:row>
      <xdr:rowOff>6680</xdr:rowOff>
    </xdr:from>
    <xdr:to>
      <xdr:col>3</xdr:col>
      <xdr:colOff>1627817</xdr:colOff>
      <xdr:row>30</xdr:row>
      <xdr:rowOff>1617044</xdr:rowOff>
    </xdr:to>
    <xdr:pic>
      <xdr:nvPicPr>
        <xdr:cNvPr id="21" name="Picture 20">
          <a:extLst>
            <a:ext uri="{FF2B5EF4-FFF2-40B4-BE49-F238E27FC236}">
              <a16:creationId xmlns:a16="http://schemas.microsoft.com/office/drawing/2014/main" id="{B237D148-D6B0-22C9-A0C5-3958AFE7077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flipH="1">
          <a:off x="5868398" y="38432879"/>
          <a:ext cx="1334067" cy="161036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260959</xdr:colOff>
      <xdr:row>8</xdr:row>
      <xdr:rowOff>169623</xdr:rowOff>
    </xdr:from>
    <xdr:to>
      <xdr:col>3</xdr:col>
      <xdr:colOff>1826712</xdr:colOff>
      <xdr:row>8</xdr:row>
      <xdr:rowOff>1972839</xdr:rowOff>
    </xdr:to>
    <xdr:pic>
      <xdr:nvPicPr>
        <xdr:cNvPr id="2" name="Picture 1">
          <a:extLst>
            <a:ext uri="{FF2B5EF4-FFF2-40B4-BE49-F238E27FC236}">
              <a16:creationId xmlns:a16="http://schemas.microsoft.com/office/drawing/2014/main" id="{E7271CEA-7538-1985-68B6-D9C523EC17E2}"/>
            </a:ext>
          </a:extLst>
        </xdr:cNvPr>
        <xdr:cNvPicPr>
          <a:picLocks noChangeAspect="1"/>
        </xdr:cNvPicPr>
      </xdr:nvPicPr>
      <xdr:blipFill>
        <a:blip xmlns:r="http://schemas.openxmlformats.org/officeDocument/2006/relationships" r:embed="rId1"/>
        <a:stretch>
          <a:fillRect/>
        </a:stretch>
      </xdr:blipFill>
      <xdr:spPr>
        <a:xfrm>
          <a:off x="5832432" y="3757808"/>
          <a:ext cx="1565753" cy="1806391"/>
        </a:xfrm>
        <a:prstGeom prst="rect">
          <a:avLst/>
        </a:prstGeom>
      </xdr:spPr>
    </xdr:pic>
    <xdr:clientData/>
  </xdr:twoCellAnchor>
  <xdr:twoCellAnchor editAs="oneCell">
    <xdr:from>
      <xdr:col>3</xdr:col>
      <xdr:colOff>156575</xdr:colOff>
      <xdr:row>9</xdr:row>
      <xdr:rowOff>65241</xdr:rowOff>
    </xdr:from>
    <xdr:to>
      <xdr:col>3</xdr:col>
      <xdr:colOff>1764647</xdr:colOff>
      <xdr:row>10</xdr:row>
      <xdr:rowOff>822</xdr:rowOff>
    </xdr:to>
    <xdr:pic>
      <xdr:nvPicPr>
        <xdr:cNvPr id="4" name="Picture 3">
          <a:extLst>
            <a:ext uri="{FF2B5EF4-FFF2-40B4-BE49-F238E27FC236}">
              <a16:creationId xmlns:a16="http://schemas.microsoft.com/office/drawing/2014/main" id="{B8AD5758-B323-3BC3-8544-E5F56FDC4C42}"/>
            </a:ext>
          </a:extLst>
        </xdr:cNvPr>
        <xdr:cNvPicPr>
          <a:picLocks noChangeAspect="1"/>
        </xdr:cNvPicPr>
      </xdr:nvPicPr>
      <xdr:blipFill>
        <a:blip xmlns:r="http://schemas.openxmlformats.org/officeDocument/2006/relationships" r:embed="rId2"/>
        <a:stretch>
          <a:fillRect/>
        </a:stretch>
      </xdr:blipFill>
      <xdr:spPr>
        <a:xfrm>
          <a:off x="5728048" y="5910720"/>
          <a:ext cx="1604897" cy="2192876"/>
        </a:xfrm>
        <a:prstGeom prst="rect">
          <a:avLst/>
        </a:prstGeom>
      </xdr:spPr>
    </xdr:pic>
    <xdr:clientData/>
  </xdr:twoCellAnchor>
  <xdr:twoCellAnchor editAs="oneCell">
    <xdr:from>
      <xdr:col>3</xdr:col>
      <xdr:colOff>247911</xdr:colOff>
      <xdr:row>10</xdr:row>
      <xdr:rowOff>100571</xdr:rowOff>
    </xdr:from>
    <xdr:to>
      <xdr:col>3</xdr:col>
      <xdr:colOff>1764647</xdr:colOff>
      <xdr:row>10</xdr:row>
      <xdr:rowOff>2113153</xdr:rowOff>
    </xdr:to>
    <xdr:pic>
      <xdr:nvPicPr>
        <xdr:cNvPr id="5" name="Picture 4">
          <a:extLst>
            <a:ext uri="{FF2B5EF4-FFF2-40B4-BE49-F238E27FC236}">
              <a16:creationId xmlns:a16="http://schemas.microsoft.com/office/drawing/2014/main" id="{84365E8E-7D56-2E2A-2731-12D1353BBB4E}"/>
            </a:ext>
          </a:extLst>
        </xdr:cNvPr>
        <xdr:cNvPicPr>
          <a:picLocks noChangeAspect="1"/>
        </xdr:cNvPicPr>
      </xdr:nvPicPr>
      <xdr:blipFill>
        <a:blip xmlns:r="http://schemas.openxmlformats.org/officeDocument/2006/relationships" r:embed="rId3"/>
        <a:stretch>
          <a:fillRect/>
        </a:stretch>
      </xdr:blipFill>
      <xdr:spPr>
        <a:xfrm>
          <a:off x="5819384" y="8203345"/>
          <a:ext cx="1513561" cy="2012582"/>
        </a:xfrm>
        <a:prstGeom prst="rect">
          <a:avLst/>
        </a:prstGeom>
      </xdr:spPr>
    </xdr:pic>
    <xdr:clientData/>
  </xdr:twoCellAnchor>
  <xdr:twoCellAnchor editAs="oneCell">
    <xdr:from>
      <xdr:col>3</xdr:col>
      <xdr:colOff>260959</xdr:colOff>
      <xdr:row>11</xdr:row>
      <xdr:rowOff>81463</xdr:rowOff>
    </xdr:from>
    <xdr:to>
      <xdr:col>3</xdr:col>
      <xdr:colOff>1850761</xdr:colOff>
      <xdr:row>11</xdr:row>
      <xdr:rowOff>2057157</xdr:rowOff>
    </xdr:to>
    <xdr:pic>
      <xdr:nvPicPr>
        <xdr:cNvPr id="11" name="Picture 10">
          <a:extLst>
            <a:ext uri="{FF2B5EF4-FFF2-40B4-BE49-F238E27FC236}">
              <a16:creationId xmlns:a16="http://schemas.microsoft.com/office/drawing/2014/main" id="{97919D30-02B7-1E87-AD87-8E7131263418}"/>
            </a:ext>
          </a:extLst>
        </xdr:cNvPr>
        <xdr:cNvPicPr>
          <a:picLocks noChangeAspect="1"/>
        </xdr:cNvPicPr>
      </xdr:nvPicPr>
      <xdr:blipFill>
        <a:blip xmlns:r="http://schemas.openxmlformats.org/officeDocument/2006/relationships" r:embed="rId4"/>
        <a:stretch>
          <a:fillRect/>
        </a:stretch>
      </xdr:blipFill>
      <xdr:spPr>
        <a:xfrm>
          <a:off x="5832432" y="10441531"/>
          <a:ext cx="1589802" cy="1975694"/>
        </a:xfrm>
        <a:prstGeom prst="rect">
          <a:avLst/>
        </a:prstGeom>
      </xdr:spPr>
    </xdr:pic>
    <xdr:clientData/>
  </xdr:twoCellAnchor>
  <xdr:twoCellAnchor editAs="oneCell">
    <xdr:from>
      <xdr:col>2</xdr:col>
      <xdr:colOff>3533582</xdr:colOff>
      <xdr:row>10</xdr:row>
      <xdr:rowOff>978596</xdr:rowOff>
    </xdr:from>
    <xdr:to>
      <xdr:col>2</xdr:col>
      <xdr:colOff>4269008</xdr:colOff>
      <xdr:row>10</xdr:row>
      <xdr:rowOff>2169134</xdr:rowOff>
    </xdr:to>
    <xdr:pic>
      <xdr:nvPicPr>
        <xdr:cNvPr id="12" name="Picture 11">
          <a:extLst>
            <a:ext uri="{FF2B5EF4-FFF2-40B4-BE49-F238E27FC236}">
              <a16:creationId xmlns:a16="http://schemas.microsoft.com/office/drawing/2014/main" id="{5FF94414-4DC2-4A4C-F8CF-8944A883E24F}"/>
            </a:ext>
          </a:extLst>
        </xdr:cNvPr>
        <xdr:cNvPicPr>
          <a:picLocks noChangeAspect="1"/>
        </xdr:cNvPicPr>
      </xdr:nvPicPr>
      <xdr:blipFill>
        <a:blip xmlns:r="http://schemas.openxmlformats.org/officeDocument/2006/relationships" r:embed="rId5"/>
        <a:stretch>
          <a:fillRect/>
        </a:stretch>
      </xdr:blipFill>
      <xdr:spPr>
        <a:xfrm>
          <a:off x="4668753" y="9081370"/>
          <a:ext cx="735426" cy="1190538"/>
        </a:xfrm>
        <a:prstGeom prst="rect">
          <a:avLst/>
        </a:prstGeom>
      </xdr:spPr>
    </xdr:pic>
    <xdr:clientData/>
  </xdr:twoCellAnchor>
  <xdr:twoCellAnchor editAs="oneCell">
    <xdr:from>
      <xdr:col>2</xdr:col>
      <xdr:colOff>3540281</xdr:colOff>
      <xdr:row>11</xdr:row>
      <xdr:rowOff>1324193</xdr:rowOff>
    </xdr:from>
    <xdr:to>
      <xdr:col>2</xdr:col>
      <xdr:colOff>4335442</xdr:colOff>
      <xdr:row>11</xdr:row>
      <xdr:rowOff>2107070</xdr:rowOff>
    </xdr:to>
    <xdr:pic>
      <xdr:nvPicPr>
        <xdr:cNvPr id="13" name="Picture 12">
          <a:extLst>
            <a:ext uri="{FF2B5EF4-FFF2-40B4-BE49-F238E27FC236}">
              <a16:creationId xmlns:a16="http://schemas.microsoft.com/office/drawing/2014/main" id="{AD4B5C98-D933-40F3-855F-599987EC1DFA}"/>
            </a:ext>
          </a:extLst>
        </xdr:cNvPr>
        <xdr:cNvPicPr>
          <a:picLocks noChangeAspect="1"/>
        </xdr:cNvPicPr>
      </xdr:nvPicPr>
      <xdr:blipFill rotWithShape="1">
        <a:blip xmlns:r="http://schemas.openxmlformats.org/officeDocument/2006/relationships" r:embed="rId5"/>
        <a:srcRect r="-8087" b="34509"/>
        <a:stretch/>
      </xdr:blipFill>
      <xdr:spPr>
        <a:xfrm>
          <a:off x="4675452" y="11684261"/>
          <a:ext cx="798336" cy="779702"/>
        </a:xfrm>
        <a:prstGeom prst="rect">
          <a:avLst/>
        </a:prstGeom>
      </xdr:spPr>
    </xdr:pic>
    <xdr:clientData/>
  </xdr:twoCellAnchor>
  <xdr:twoCellAnchor editAs="oneCell">
    <xdr:from>
      <xdr:col>2</xdr:col>
      <xdr:colOff>3614281</xdr:colOff>
      <xdr:row>9</xdr:row>
      <xdr:rowOff>952500</xdr:rowOff>
    </xdr:from>
    <xdr:to>
      <xdr:col>2</xdr:col>
      <xdr:colOff>4352882</xdr:colOff>
      <xdr:row>9</xdr:row>
      <xdr:rowOff>2146213</xdr:rowOff>
    </xdr:to>
    <xdr:pic>
      <xdr:nvPicPr>
        <xdr:cNvPr id="14" name="Picture 13">
          <a:extLst>
            <a:ext uri="{FF2B5EF4-FFF2-40B4-BE49-F238E27FC236}">
              <a16:creationId xmlns:a16="http://schemas.microsoft.com/office/drawing/2014/main" id="{93A93DE8-CCF5-4A64-B195-8597844A3C45}"/>
            </a:ext>
          </a:extLst>
        </xdr:cNvPr>
        <xdr:cNvPicPr>
          <a:picLocks noChangeAspect="1"/>
        </xdr:cNvPicPr>
      </xdr:nvPicPr>
      <xdr:blipFill>
        <a:blip xmlns:r="http://schemas.openxmlformats.org/officeDocument/2006/relationships" r:embed="rId5"/>
        <a:stretch>
          <a:fillRect/>
        </a:stretch>
      </xdr:blipFill>
      <xdr:spPr>
        <a:xfrm>
          <a:off x="4749452" y="6797979"/>
          <a:ext cx="735426" cy="1190538"/>
        </a:xfrm>
        <a:prstGeom prst="rect">
          <a:avLst/>
        </a:prstGeom>
      </xdr:spPr>
    </xdr:pic>
    <xdr:clientData/>
  </xdr:twoCellAnchor>
  <xdr:twoCellAnchor editAs="oneCell">
    <xdr:from>
      <xdr:col>2</xdr:col>
      <xdr:colOff>3562089</xdr:colOff>
      <xdr:row>8</xdr:row>
      <xdr:rowOff>978596</xdr:rowOff>
    </xdr:from>
    <xdr:to>
      <xdr:col>2</xdr:col>
      <xdr:colOff>4294340</xdr:colOff>
      <xdr:row>8</xdr:row>
      <xdr:rowOff>2169134</xdr:rowOff>
    </xdr:to>
    <xdr:pic>
      <xdr:nvPicPr>
        <xdr:cNvPr id="15" name="Picture 14">
          <a:extLst>
            <a:ext uri="{FF2B5EF4-FFF2-40B4-BE49-F238E27FC236}">
              <a16:creationId xmlns:a16="http://schemas.microsoft.com/office/drawing/2014/main" id="{0B51A362-37BF-4BD5-9517-2BACC59E78E1}"/>
            </a:ext>
          </a:extLst>
        </xdr:cNvPr>
        <xdr:cNvPicPr>
          <a:picLocks noChangeAspect="1"/>
        </xdr:cNvPicPr>
      </xdr:nvPicPr>
      <xdr:blipFill>
        <a:blip xmlns:r="http://schemas.openxmlformats.org/officeDocument/2006/relationships" r:embed="rId5"/>
        <a:stretch>
          <a:fillRect/>
        </a:stretch>
      </xdr:blipFill>
      <xdr:spPr>
        <a:xfrm>
          <a:off x="4697260" y="4566781"/>
          <a:ext cx="735426" cy="1190538"/>
        </a:xfrm>
        <a:prstGeom prst="rect">
          <a:avLst/>
        </a:prstGeom>
      </xdr:spPr>
    </xdr:pic>
    <xdr:clientData/>
  </xdr:twoCellAnchor>
  <xdr:twoCellAnchor editAs="oneCell">
    <xdr:from>
      <xdr:col>3</xdr:col>
      <xdr:colOff>169624</xdr:colOff>
      <xdr:row>13</xdr:row>
      <xdr:rowOff>636174</xdr:rowOff>
    </xdr:from>
    <xdr:to>
      <xdr:col>3</xdr:col>
      <xdr:colOff>2038361</xdr:colOff>
      <xdr:row>13</xdr:row>
      <xdr:rowOff>2374726</xdr:rowOff>
    </xdr:to>
    <xdr:pic>
      <xdr:nvPicPr>
        <xdr:cNvPr id="16" name="Picture 15">
          <a:extLst>
            <a:ext uri="{FF2B5EF4-FFF2-40B4-BE49-F238E27FC236}">
              <a16:creationId xmlns:a16="http://schemas.microsoft.com/office/drawing/2014/main" id="{E6B6347C-E502-213F-F12C-735072926A0E}"/>
            </a:ext>
          </a:extLst>
        </xdr:cNvPr>
        <xdr:cNvPicPr>
          <a:picLocks noChangeAspect="1"/>
        </xdr:cNvPicPr>
      </xdr:nvPicPr>
      <xdr:blipFill>
        <a:blip xmlns:r="http://schemas.openxmlformats.org/officeDocument/2006/relationships" r:embed="rId6"/>
        <a:stretch>
          <a:fillRect/>
        </a:stretch>
      </xdr:blipFill>
      <xdr:spPr>
        <a:xfrm>
          <a:off x="5741097" y="13736311"/>
          <a:ext cx="1868737" cy="1735377"/>
        </a:xfrm>
        <a:prstGeom prst="rect">
          <a:avLst/>
        </a:prstGeom>
      </xdr:spPr>
    </xdr:pic>
    <xdr:clientData/>
  </xdr:twoCellAnchor>
  <xdr:twoCellAnchor editAs="oneCell">
    <xdr:from>
      <xdr:col>3</xdr:col>
      <xdr:colOff>73168</xdr:colOff>
      <xdr:row>14</xdr:row>
      <xdr:rowOff>264483</xdr:rowOff>
    </xdr:from>
    <xdr:to>
      <xdr:col>3</xdr:col>
      <xdr:colOff>2103743</xdr:colOff>
      <xdr:row>14</xdr:row>
      <xdr:rowOff>1761474</xdr:rowOff>
    </xdr:to>
    <xdr:pic>
      <xdr:nvPicPr>
        <xdr:cNvPr id="17" name="Picture 16">
          <a:extLst>
            <a:ext uri="{FF2B5EF4-FFF2-40B4-BE49-F238E27FC236}">
              <a16:creationId xmlns:a16="http://schemas.microsoft.com/office/drawing/2014/main" id="{5E0FF2D4-5D1B-8DC1-84C3-6E20525E1B0E}"/>
            </a:ext>
          </a:extLst>
        </xdr:cNvPr>
        <xdr:cNvPicPr>
          <a:picLocks noChangeAspect="1"/>
        </xdr:cNvPicPr>
      </xdr:nvPicPr>
      <xdr:blipFill>
        <a:blip xmlns:r="http://schemas.openxmlformats.org/officeDocument/2006/relationships" r:embed="rId7"/>
        <a:stretch>
          <a:fillRect/>
        </a:stretch>
      </xdr:blipFill>
      <xdr:spPr>
        <a:xfrm>
          <a:off x="5644641" y="16065545"/>
          <a:ext cx="2030575" cy="1496991"/>
        </a:xfrm>
        <a:prstGeom prst="rect">
          <a:avLst/>
        </a:prstGeom>
      </xdr:spPr>
    </xdr:pic>
    <xdr:clientData/>
  </xdr:twoCellAnchor>
  <xdr:twoCellAnchor editAs="oneCell">
    <xdr:from>
      <xdr:col>2</xdr:col>
      <xdr:colOff>2273517</xdr:colOff>
      <xdr:row>13</xdr:row>
      <xdr:rowOff>864340</xdr:rowOff>
    </xdr:from>
    <xdr:to>
      <xdr:col>2</xdr:col>
      <xdr:colOff>3952633</xdr:colOff>
      <xdr:row>13</xdr:row>
      <xdr:rowOff>2544349</xdr:rowOff>
    </xdr:to>
    <xdr:pic>
      <xdr:nvPicPr>
        <xdr:cNvPr id="18" name="Picture 17">
          <a:extLst>
            <a:ext uri="{FF2B5EF4-FFF2-40B4-BE49-F238E27FC236}">
              <a16:creationId xmlns:a16="http://schemas.microsoft.com/office/drawing/2014/main" id="{525E6CA6-1F09-4655-AE09-0E98FD8941A7}"/>
            </a:ext>
          </a:extLst>
        </xdr:cNvPr>
        <xdr:cNvPicPr>
          <a:picLocks noChangeAspect="1"/>
        </xdr:cNvPicPr>
      </xdr:nvPicPr>
      <xdr:blipFill rotWithShape="1">
        <a:blip xmlns:r="http://schemas.openxmlformats.org/officeDocument/2006/relationships" r:embed="rId5"/>
        <a:srcRect r="-8087" b="34509"/>
        <a:stretch/>
      </xdr:blipFill>
      <xdr:spPr>
        <a:xfrm>
          <a:off x="3408688" y="13964477"/>
          <a:ext cx="1679116" cy="1680009"/>
        </a:xfrm>
        <a:prstGeom prst="rect">
          <a:avLst/>
        </a:prstGeom>
      </xdr:spPr>
    </xdr:pic>
    <xdr:clientData/>
  </xdr:twoCellAnchor>
  <xdr:twoCellAnchor editAs="oneCell">
    <xdr:from>
      <xdr:col>2</xdr:col>
      <xdr:colOff>2453013</xdr:colOff>
      <xdr:row>14</xdr:row>
      <xdr:rowOff>835068</xdr:rowOff>
    </xdr:from>
    <xdr:to>
      <xdr:col>2</xdr:col>
      <xdr:colOff>4132129</xdr:colOff>
      <xdr:row>14</xdr:row>
      <xdr:rowOff>2502377</xdr:rowOff>
    </xdr:to>
    <xdr:pic>
      <xdr:nvPicPr>
        <xdr:cNvPr id="19" name="Picture 18">
          <a:extLst>
            <a:ext uri="{FF2B5EF4-FFF2-40B4-BE49-F238E27FC236}">
              <a16:creationId xmlns:a16="http://schemas.microsoft.com/office/drawing/2014/main" id="{E2156716-73F7-44F5-9C10-5E03EE7425D4}"/>
            </a:ext>
          </a:extLst>
        </xdr:cNvPr>
        <xdr:cNvPicPr>
          <a:picLocks noChangeAspect="1"/>
        </xdr:cNvPicPr>
      </xdr:nvPicPr>
      <xdr:blipFill rotWithShape="1">
        <a:blip xmlns:r="http://schemas.openxmlformats.org/officeDocument/2006/relationships" r:embed="rId5"/>
        <a:srcRect r="-8087" b="34509"/>
        <a:stretch/>
      </xdr:blipFill>
      <xdr:spPr>
        <a:xfrm>
          <a:off x="3588184" y="16636130"/>
          <a:ext cx="1679116" cy="16736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381001</xdr:colOff>
      <xdr:row>34</xdr:row>
      <xdr:rowOff>67470</xdr:rowOff>
    </xdr:from>
    <xdr:to>
      <xdr:col>3</xdr:col>
      <xdr:colOff>1619250</xdr:colOff>
      <xdr:row>35</xdr:row>
      <xdr:rowOff>516270</xdr:rowOff>
    </xdr:to>
    <xdr:pic>
      <xdr:nvPicPr>
        <xdr:cNvPr id="7" name="Picture 6">
          <a:extLst>
            <a:ext uri="{FF2B5EF4-FFF2-40B4-BE49-F238E27FC236}">
              <a16:creationId xmlns:a16="http://schemas.microsoft.com/office/drawing/2014/main" id="{8F989651-1C98-454E-B572-C36EF174A0D2}"/>
            </a:ext>
          </a:extLst>
        </xdr:cNvPr>
        <xdr:cNvPicPr>
          <a:picLocks noChangeAspect="1"/>
        </xdr:cNvPicPr>
      </xdr:nvPicPr>
      <xdr:blipFill>
        <a:blip xmlns:r="http://schemas.openxmlformats.org/officeDocument/2006/relationships" r:embed="rId1"/>
        <a:stretch>
          <a:fillRect/>
        </a:stretch>
      </xdr:blipFill>
      <xdr:spPr>
        <a:xfrm>
          <a:off x="5976939" y="13973970"/>
          <a:ext cx="1238249" cy="996488"/>
        </a:xfrm>
        <a:prstGeom prst="rect">
          <a:avLst/>
        </a:prstGeom>
      </xdr:spPr>
    </xdr:pic>
    <xdr:clientData/>
  </xdr:twoCellAnchor>
  <xdr:twoCellAnchor editAs="oneCell">
    <xdr:from>
      <xdr:col>3</xdr:col>
      <xdr:colOff>229376</xdr:colOff>
      <xdr:row>64</xdr:row>
      <xdr:rowOff>31750</xdr:rowOff>
    </xdr:from>
    <xdr:to>
      <xdr:col>3</xdr:col>
      <xdr:colOff>1952955</xdr:colOff>
      <xdr:row>65</xdr:row>
      <xdr:rowOff>666752</xdr:rowOff>
    </xdr:to>
    <xdr:pic>
      <xdr:nvPicPr>
        <xdr:cNvPr id="21" name="Picture 20">
          <a:extLst>
            <a:ext uri="{FF2B5EF4-FFF2-40B4-BE49-F238E27FC236}">
              <a16:creationId xmlns:a16="http://schemas.microsoft.com/office/drawing/2014/main" id="{2191F3BD-4ED8-4174-BD7D-AC21875230E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595126" y="20923250"/>
          <a:ext cx="1726754" cy="1476375"/>
        </a:xfrm>
        <a:prstGeom prst="rect">
          <a:avLst/>
        </a:prstGeom>
      </xdr:spPr>
    </xdr:pic>
    <xdr:clientData/>
  </xdr:twoCellAnchor>
  <xdr:twoCellAnchor editAs="oneCell">
    <xdr:from>
      <xdr:col>1</xdr:col>
      <xdr:colOff>0</xdr:colOff>
      <xdr:row>0</xdr:row>
      <xdr:rowOff>0</xdr:rowOff>
    </xdr:from>
    <xdr:to>
      <xdr:col>2</xdr:col>
      <xdr:colOff>2485231</xdr:colOff>
      <xdr:row>0</xdr:row>
      <xdr:rowOff>1059117</xdr:rowOff>
    </xdr:to>
    <xdr:pic>
      <xdr:nvPicPr>
        <xdr:cNvPr id="10" name="Picture 9">
          <a:extLst>
            <a:ext uri="{FF2B5EF4-FFF2-40B4-BE49-F238E27FC236}">
              <a16:creationId xmlns:a16="http://schemas.microsoft.com/office/drawing/2014/main" id="{0F61083F-ADAE-4E3A-BE77-6997E7FC0AD1}"/>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5123"/>
        <a:stretch/>
      </xdr:blipFill>
      <xdr:spPr>
        <a:xfrm>
          <a:off x="202406" y="0"/>
          <a:ext cx="3369469" cy="1055942"/>
        </a:xfrm>
        <a:prstGeom prst="rect">
          <a:avLst/>
        </a:prstGeom>
      </xdr:spPr>
    </xdr:pic>
    <xdr:clientData/>
  </xdr:twoCellAnchor>
  <xdr:twoCellAnchor editAs="oneCell">
    <xdr:from>
      <xdr:col>3</xdr:col>
      <xdr:colOff>214314</xdr:colOff>
      <xdr:row>59</xdr:row>
      <xdr:rowOff>142874</xdr:rowOff>
    </xdr:from>
    <xdr:to>
      <xdr:col>3</xdr:col>
      <xdr:colOff>2115554</xdr:colOff>
      <xdr:row>62</xdr:row>
      <xdr:rowOff>321468</xdr:rowOff>
    </xdr:to>
    <xdr:pic>
      <xdr:nvPicPr>
        <xdr:cNvPr id="14" name="Picture 13">
          <a:extLst>
            <a:ext uri="{FF2B5EF4-FFF2-40B4-BE49-F238E27FC236}">
              <a16:creationId xmlns:a16="http://schemas.microsoft.com/office/drawing/2014/main" id="{BE451DB9-D12A-ADEF-8044-A94A0D24FB92}"/>
            </a:ext>
          </a:extLst>
        </xdr:cNvPr>
        <xdr:cNvPicPr>
          <a:picLocks noChangeAspect="1"/>
        </xdr:cNvPicPr>
      </xdr:nvPicPr>
      <xdr:blipFill>
        <a:blip xmlns:r="http://schemas.openxmlformats.org/officeDocument/2006/relationships" r:embed="rId4"/>
        <a:stretch>
          <a:fillRect/>
        </a:stretch>
      </xdr:blipFill>
      <xdr:spPr>
        <a:xfrm>
          <a:off x="5810252" y="12906374"/>
          <a:ext cx="1901240" cy="1464469"/>
        </a:xfrm>
        <a:prstGeom prst="rect">
          <a:avLst/>
        </a:prstGeom>
      </xdr:spPr>
    </xdr:pic>
    <xdr:clientData/>
  </xdr:twoCellAnchor>
  <xdr:twoCellAnchor>
    <xdr:from>
      <xdr:col>1</xdr:col>
      <xdr:colOff>35720</xdr:colOff>
      <xdr:row>67</xdr:row>
      <xdr:rowOff>273844</xdr:rowOff>
    </xdr:from>
    <xdr:to>
      <xdr:col>3</xdr:col>
      <xdr:colOff>217714</xdr:colOff>
      <xdr:row>71</xdr:row>
      <xdr:rowOff>148849</xdr:rowOff>
    </xdr:to>
    <xdr:sp macro="" textlink="">
      <xdr:nvSpPr>
        <xdr:cNvPr id="4" name="TextBox 3">
          <a:extLst>
            <a:ext uri="{FF2B5EF4-FFF2-40B4-BE49-F238E27FC236}">
              <a16:creationId xmlns:a16="http://schemas.microsoft.com/office/drawing/2014/main" id="{8BC48D12-34E0-4FA4-B3A3-B0C10B79B231}"/>
            </a:ext>
          </a:extLst>
        </xdr:cNvPr>
        <xdr:cNvSpPr txBox="1"/>
      </xdr:nvSpPr>
      <xdr:spPr>
        <a:xfrm>
          <a:off x="238126" y="25372219"/>
          <a:ext cx="5575526"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3</xdr:col>
      <xdr:colOff>595313</xdr:colOff>
      <xdr:row>30</xdr:row>
      <xdr:rowOff>26989</xdr:rowOff>
    </xdr:from>
    <xdr:to>
      <xdr:col>3</xdr:col>
      <xdr:colOff>1723231</xdr:colOff>
      <xdr:row>31</xdr:row>
      <xdr:rowOff>526291</xdr:rowOff>
    </xdr:to>
    <xdr:pic>
      <xdr:nvPicPr>
        <xdr:cNvPr id="8" name="Picture 7">
          <a:extLst>
            <a:ext uri="{FF2B5EF4-FFF2-40B4-BE49-F238E27FC236}">
              <a16:creationId xmlns:a16="http://schemas.microsoft.com/office/drawing/2014/main" id="{45607BEF-AE90-72F1-0BA9-F087BE7DC107}"/>
            </a:ext>
          </a:extLst>
        </xdr:cNvPr>
        <xdr:cNvPicPr>
          <a:picLocks noChangeAspect="1"/>
        </xdr:cNvPicPr>
      </xdr:nvPicPr>
      <xdr:blipFill>
        <a:blip xmlns:r="http://schemas.openxmlformats.org/officeDocument/2006/relationships" r:embed="rId5"/>
        <a:stretch>
          <a:fillRect/>
        </a:stretch>
      </xdr:blipFill>
      <xdr:spPr>
        <a:xfrm>
          <a:off x="6191251" y="17767302"/>
          <a:ext cx="1134268" cy="1064452"/>
        </a:xfrm>
        <a:prstGeom prst="rect">
          <a:avLst/>
        </a:prstGeom>
      </xdr:spPr>
    </xdr:pic>
    <xdr:clientData/>
  </xdr:twoCellAnchor>
  <xdr:twoCellAnchor editAs="oneCell">
    <xdr:from>
      <xdr:col>3</xdr:col>
      <xdr:colOff>440532</xdr:colOff>
      <xdr:row>12</xdr:row>
      <xdr:rowOff>253207</xdr:rowOff>
    </xdr:from>
    <xdr:to>
      <xdr:col>3</xdr:col>
      <xdr:colOff>2083593</xdr:colOff>
      <xdr:row>16</xdr:row>
      <xdr:rowOff>179079</xdr:rowOff>
    </xdr:to>
    <xdr:pic>
      <xdr:nvPicPr>
        <xdr:cNvPr id="12" name="Picture 11">
          <a:extLst>
            <a:ext uri="{FF2B5EF4-FFF2-40B4-BE49-F238E27FC236}">
              <a16:creationId xmlns:a16="http://schemas.microsoft.com/office/drawing/2014/main" id="{745696DC-FBA0-6535-2AAB-787F23636F89}"/>
            </a:ext>
          </a:extLst>
        </xdr:cNvPr>
        <xdr:cNvPicPr>
          <a:picLocks noChangeAspect="1"/>
        </xdr:cNvPicPr>
      </xdr:nvPicPr>
      <xdr:blipFill>
        <a:blip xmlns:r="http://schemas.openxmlformats.org/officeDocument/2006/relationships" r:embed="rId6"/>
        <a:stretch>
          <a:fillRect/>
        </a:stretch>
      </xdr:blipFill>
      <xdr:spPr>
        <a:xfrm>
          <a:off x="6036470" y="7635082"/>
          <a:ext cx="1643061" cy="1456222"/>
        </a:xfrm>
        <a:prstGeom prst="rect">
          <a:avLst/>
        </a:prstGeom>
      </xdr:spPr>
    </xdr:pic>
    <xdr:clientData/>
  </xdr:twoCellAnchor>
  <xdr:twoCellAnchor editAs="oneCell">
    <xdr:from>
      <xdr:col>3</xdr:col>
      <xdr:colOff>392909</xdr:colOff>
      <xdr:row>19</xdr:row>
      <xdr:rowOff>125412</xdr:rowOff>
    </xdr:from>
    <xdr:to>
      <xdr:col>3</xdr:col>
      <xdr:colOff>1931194</xdr:colOff>
      <xdr:row>22</xdr:row>
      <xdr:rowOff>87684</xdr:rowOff>
    </xdr:to>
    <xdr:pic>
      <xdr:nvPicPr>
        <xdr:cNvPr id="5" name="Picture 4">
          <a:extLst>
            <a:ext uri="{FF2B5EF4-FFF2-40B4-BE49-F238E27FC236}">
              <a16:creationId xmlns:a16="http://schemas.microsoft.com/office/drawing/2014/main" id="{BD15C864-53CA-4B15-92D1-3563CFED5D59}"/>
            </a:ext>
          </a:extLst>
        </xdr:cNvPr>
        <xdr:cNvPicPr>
          <a:picLocks noChangeAspect="1"/>
        </xdr:cNvPicPr>
      </xdr:nvPicPr>
      <xdr:blipFill>
        <a:blip xmlns:r="http://schemas.openxmlformats.org/officeDocument/2006/relationships" r:embed="rId7"/>
        <a:stretch>
          <a:fillRect/>
        </a:stretch>
      </xdr:blipFill>
      <xdr:spPr>
        <a:xfrm>
          <a:off x="5988847" y="11269662"/>
          <a:ext cx="1544635" cy="1277516"/>
        </a:xfrm>
        <a:prstGeom prst="rect">
          <a:avLst/>
        </a:prstGeom>
      </xdr:spPr>
    </xdr:pic>
    <xdr:clientData/>
  </xdr:twoCellAnchor>
  <xdr:twoCellAnchor editAs="oneCell">
    <xdr:from>
      <xdr:col>3</xdr:col>
      <xdr:colOff>297656</xdr:colOff>
      <xdr:row>25</xdr:row>
      <xdr:rowOff>65087</xdr:rowOff>
    </xdr:from>
    <xdr:to>
      <xdr:col>3</xdr:col>
      <xdr:colOff>2250381</xdr:colOff>
      <xdr:row>27</xdr:row>
      <xdr:rowOff>439805</xdr:rowOff>
    </xdr:to>
    <xdr:pic>
      <xdr:nvPicPr>
        <xdr:cNvPr id="15" name="Picture 14">
          <a:extLst>
            <a:ext uri="{FF2B5EF4-FFF2-40B4-BE49-F238E27FC236}">
              <a16:creationId xmlns:a16="http://schemas.microsoft.com/office/drawing/2014/main" id="{5E794DBD-28DC-DF0C-A1B6-A1932967F668}"/>
            </a:ext>
          </a:extLst>
        </xdr:cNvPr>
        <xdr:cNvPicPr>
          <a:picLocks noChangeAspect="1"/>
        </xdr:cNvPicPr>
      </xdr:nvPicPr>
      <xdr:blipFill>
        <a:blip xmlns:r="http://schemas.openxmlformats.org/officeDocument/2006/relationships" r:embed="rId8"/>
        <a:stretch>
          <a:fillRect/>
        </a:stretch>
      </xdr:blipFill>
      <xdr:spPr>
        <a:xfrm>
          <a:off x="5893594" y="14483556"/>
          <a:ext cx="1952725" cy="1327218"/>
        </a:xfrm>
        <a:prstGeom prst="rect">
          <a:avLst/>
        </a:prstGeom>
      </xdr:spPr>
    </xdr:pic>
    <xdr:clientData/>
  </xdr:twoCellAnchor>
  <xdr:twoCellAnchor editAs="oneCell">
    <xdr:from>
      <xdr:col>3</xdr:col>
      <xdr:colOff>532607</xdr:colOff>
      <xdr:row>38</xdr:row>
      <xdr:rowOff>152387</xdr:rowOff>
    </xdr:from>
    <xdr:to>
      <xdr:col>3</xdr:col>
      <xdr:colOff>1762125</xdr:colOff>
      <xdr:row>42</xdr:row>
      <xdr:rowOff>8848</xdr:rowOff>
    </xdr:to>
    <xdr:pic>
      <xdr:nvPicPr>
        <xdr:cNvPr id="13" name="Picture 12">
          <a:extLst>
            <a:ext uri="{FF2B5EF4-FFF2-40B4-BE49-F238E27FC236}">
              <a16:creationId xmlns:a16="http://schemas.microsoft.com/office/drawing/2014/main" id="{42B54A6D-FE6F-EA21-67D7-96169181AFFD}"/>
            </a:ext>
          </a:extLst>
        </xdr:cNvPr>
        <xdr:cNvPicPr>
          <a:picLocks noChangeAspect="1"/>
        </xdr:cNvPicPr>
      </xdr:nvPicPr>
      <xdr:blipFill>
        <a:blip xmlns:r="http://schemas.openxmlformats.org/officeDocument/2006/relationships" r:embed="rId9"/>
        <a:stretch>
          <a:fillRect/>
        </a:stretch>
      </xdr:blipFill>
      <xdr:spPr>
        <a:xfrm>
          <a:off x="6128545" y="21797950"/>
          <a:ext cx="1229518" cy="1101061"/>
        </a:xfrm>
        <a:prstGeom prst="rect">
          <a:avLst/>
        </a:prstGeom>
      </xdr:spPr>
    </xdr:pic>
    <xdr:clientData/>
  </xdr:twoCellAnchor>
  <xdr:twoCellAnchor editAs="oneCell">
    <xdr:from>
      <xdr:col>3</xdr:col>
      <xdr:colOff>190501</xdr:colOff>
      <xdr:row>49</xdr:row>
      <xdr:rowOff>75779</xdr:rowOff>
    </xdr:from>
    <xdr:to>
      <xdr:col>3</xdr:col>
      <xdr:colOff>1839912</xdr:colOff>
      <xdr:row>52</xdr:row>
      <xdr:rowOff>278730</xdr:rowOff>
    </xdr:to>
    <xdr:pic>
      <xdr:nvPicPr>
        <xdr:cNvPr id="22" name="Picture 21">
          <a:extLst>
            <a:ext uri="{FF2B5EF4-FFF2-40B4-BE49-F238E27FC236}">
              <a16:creationId xmlns:a16="http://schemas.microsoft.com/office/drawing/2014/main" id="{6F4EBA79-8C1F-6EC3-F97E-2689345FCAA0}"/>
            </a:ext>
          </a:extLst>
        </xdr:cNvPr>
        <xdr:cNvPicPr>
          <a:picLocks noChangeAspect="1"/>
        </xdr:cNvPicPr>
      </xdr:nvPicPr>
      <xdr:blipFill>
        <a:blip xmlns:r="http://schemas.openxmlformats.org/officeDocument/2006/relationships" r:embed="rId10"/>
        <a:stretch>
          <a:fillRect/>
        </a:stretch>
      </xdr:blipFill>
      <xdr:spPr>
        <a:xfrm>
          <a:off x="5786439" y="24269279"/>
          <a:ext cx="1643061" cy="1131639"/>
        </a:xfrm>
        <a:prstGeom prst="rect">
          <a:avLst/>
        </a:prstGeom>
      </xdr:spPr>
    </xdr:pic>
    <xdr:clientData/>
  </xdr:twoCellAnchor>
  <xdr:twoCellAnchor editAs="oneCell">
    <xdr:from>
      <xdr:col>2</xdr:col>
      <xdr:colOff>3521908</xdr:colOff>
      <xdr:row>49</xdr:row>
      <xdr:rowOff>146050</xdr:rowOff>
    </xdr:from>
    <xdr:to>
      <xdr:col>2</xdr:col>
      <xdr:colOff>4455415</xdr:colOff>
      <xdr:row>52</xdr:row>
      <xdr:rowOff>278717</xdr:rowOff>
    </xdr:to>
    <xdr:pic>
      <xdr:nvPicPr>
        <xdr:cNvPr id="24" name="Picture 23">
          <a:extLst>
            <a:ext uri="{FF2B5EF4-FFF2-40B4-BE49-F238E27FC236}">
              <a16:creationId xmlns:a16="http://schemas.microsoft.com/office/drawing/2014/main" id="{02EA4E58-F8DD-5168-5EB8-1CE93D06E099}"/>
            </a:ext>
          </a:extLst>
        </xdr:cNvPr>
        <xdr:cNvPicPr>
          <a:picLocks noChangeAspect="1"/>
        </xdr:cNvPicPr>
      </xdr:nvPicPr>
      <xdr:blipFill>
        <a:blip xmlns:r="http://schemas.openxmlformats.org/officeDocument/2006/relationships" r:embed="rId11"/>
        <a:stretch>
          <a:fillRect/>
        </a:stretch>
      </xdr:blipFill>
      <xdr:spPr>
        <a:xfrm>
          <a:off x="4605377" y="24339550"/>
          <a:ext cx="933507" cy="1064530"/>
        </a:xfrm>
        <a:prstGeom prst="rect">
          <a:avLst/>
        </a:prstGeom>
      </xdr:spPr>
    </xdr:pic>
    <xdr:clientData/>
  </xdr:twoCellAnchor>
  <xdr:twoCellAnchor editAs="oneCell">
    <xdr:from>
      <xdr:col>3</xdr:col>
      <xdr:colOff>139700</xdr:colOff>
      <xdr:row>54</xdr:row>
      <xdr:rowOff>83343</xdr:rowOff>
    </xdr:from>
    <xdr:to>
      <xdr:col>3</xdr:col>
      <xdr:colOff>2009274</xdr:colOff>
      <xdr:row>57</xdr:row>
      <xdr:rowOff>244628</xdr:rowOff>
    </xdr:to>
    <xdr:pic>
      <xdr:nvPicPr>
        <xdr:cNvPr id="26" name="Picture 25">
          <a:extLst>
            <a:ext uri="{FF2B5EF4-FFF2-40B4-BE49-F238E27FC236}">
              <a16:creationId xmlns:a16="http://schemas.microsoft.com/office/drawing/2014/main" id="{F13A1375-DEF2-23D5-18C5-D4F19730299B}"/>
            </a:ext>
          </a:extLst>
        </xdr:cNvPr>
        <xdr:cNvPicPr>
          <a:picLocks noChangeAspect="1"/>
        </xdr:cNvPicPr>
      </xdr:nvPicPr>
      <xdr:blipFill>
        <a:blip xmlns:r="http://schemas.openxmlformats.org/officeDocument/2006/relationships" r:embed="rId12"/>
        <a:stretch>
          <a:fillRect/>
        </a:stretch>
      </xdr:blipFill>
      <xdr:spPr>
        <a:xfrm>
          <a:off x="5735638" y="26443781"/>
          <a:ext cx="1866399" cy="1089972"/>
        </a:xfrm>
        <a:prstGeom prst="rect">
          <a:avLst/>
        </a:prstGeom>
      </xdr:spPr>
    </xdr:pic>
    <xdr:clientData/>
  </xdr:twoCellAnchor>
  <xdr:twoCellAnchor editAs="oneCell">
    <xdr:from>
      <xdr:col>3</xdr:col>
      <xdr:colOff>238125</xdr:colOff>
      <xdr:row>44</xdr:row>
      <xdr:rowOff>26987</xdr:rowOff>
    </xdr:from>
    <xdr:to>
      <xdr:col>3</xdr:col>
      <xdr:colOff>2143111</xdr:colOff>
      <xdr:row>47</xdr:row>
      <xdr:rowOff>125514</xdr:rowOff>
    </xdr:to>
    <xdr:pic>
      <xdr:nvPicPr>
        <xdr:cNvPr id="29" name="Picture 28">
          <a:extLst>
            <a:ext uri="{FF2B5EF4-FFF2-40B4-BE49-F238E27FC236}">
              <a16:creationId xmlns:a16="http://schemas.microsoft.com/office/drawing/2014/main" id="{52C99C43-74D8-25A0-B8D9-45B80ED2B851}"/>
            </a:ext>
          </a:extLst>
        </xdr:cNvPr>
        <xdr:cNvPicPr>
          <a:picLocks noChangeAspect="1"/>
        </xdr:cNvPicPr>
      </xdr:nvPicPr>
      <xdr:blipFill>
        <a:blip xmlns:r="http://schemas.openxmlformats.org/officeDocument/2006/relationships" r:embed="rId13"/>
        <a:stretch>
          <a:fillRect/>
        </a:stretch>
      </xdr:blipFill>
      <xdr:spPr>
        <a:xfrm>
          <a:off x="5834063" y="24101425"/>
          <a:ext cx="1908161" cy="1244702"/>
        </a:xfrm>
        <a:prstGeom prst="rect">
          <a:avLst/>
        </a:prstGeom>
      </xdr:spPr>
    </xdr:pic>
    <xdr:clientData/>
  </xdr:twoCellAnchor>
  <xdr:twoCellAnchor editAs="oneCell">
    <xdr:from>
      <xdr:col>3</xdr:col>
      <xdr:colOff>119062</xdr:colOff>
      <xdr:row>7</xdr:row>
      <xdr:rowOff>26399</xdr:rowOff>
    </xdr:from>
    <xdr:to>
      <xdr:col>3</xdr:col>
      <xdr:colOff>1974055</xdr:colOff>
      <xdr:row>10</xdr:row>
      <xdr:rowOff>237309</xdr:rowOff>
    </xdr:to>
    <xdr:pic>
      <xdr:nvPicPr>
        <xdr:cNvPr id="2" name="Picture 1">
          <a:extLst>
            <a:ext uri="{FF2B5EF4-FFF2-40B4-BE49-F238E27FC236}">
              <a16:creationId xmlns:a16="http://schemas.microsoft.com/office/drawing/2014/main" id="{35F01BC3-D663-479F-B569-3F1A88CDE465}"/>
            </a:ext>
          </a:extLst>
        </xdr:cNvPr>
        <xdr:cNvPicPr>
          <a:picLocks noChangeAspect="1"/>
        </xdr:cNvPicPr>
      </xdr:nvPicPr>
      <xdr:blipFill>
        <a:blip xmlns:r="http://schemas.openxmlformats.org/officeDocument/2006/relationships" r:embed="rId14"/>
        <a:stretch>
          <a:fillRect/>
        </a:stretch>
      </xdr:blipFill>
      <xdr:spPr>
        <a:xfrm>
          <a:off x="5715000" y="4360274"/>
          <a:ext cx="1848643" cy="13602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3</xdr:col>
      <xdr:colOff>333375</xdr:colOff>
      <xdr:row>8</xdr:row>
      <xdr:rowOff>130969</xdr:rowOff>
    </xdr:from>
    <xdr:to>
      <xdr:col>3</xdr:col>
      <xdr:colOff>1828613</xdr:colOff>
      <xdr:row>8</xdr:row>
      <xdr:rowOff>1359540</xdr:rowOff>
    </xdr:to>
    <xdr:pic>
      <xdr:nvPicPr>
        <xdr:cNvPr id="3" name="Picture 2">
          <a:extLst>
            <a:ext uri="{FF2B5EF4-FFF2-40B4-BE49-F238E27FC236}">
              <a16:creationId xmlns:a16="http://schemas.microsoft.com/office/drawing/2014/main" id="{CDBF72BC-0AF9-58C4-2A0A-E58A4852690B}"/>
            </a:ext>
          </a:extLst>
        </xdr:cNvPr>
        <xdr:cNvPicPr>
          <a:picLocks noChangeAspect="1"/>
        </xdr:cNvPicPr>
      </xdr:nvPicPr>
      <xdr:blipFill>
        <a:blip xmlns:r="http://schemas.openxmlformats.org/officeDocument/2006/relationships" r:embed="rId1"/>
        <a:stretch>
          <a:fillRect/>
        </a:stretch>
      </xdr:blipFill>
      <xdr:spPr>
        <a:xfrm>
          <a:off x="5857875" y="5214938"/>
          <a:ext cx="1495238" cy="1228571"/>
        </a:xfrm>
        <a:prstGeom prst="rect">
          <a:avLst/>
        </a:prstGeom>
      </xdr:spPr>
    </xdr:pic>
    <xdr:clientData/>
  </xdr:twoCellAnchor>
  <xdr:twoCellAnchor editAs="oneCell">
    <xdr:from>
      <xdr:col>2</xdr:col>
      <xdr:colOff>2488407</xdr:colOff>
      <xdr:row>8</xdr:row>
      <xdr:rowOff>119063</xdr:rowOff>
    </xdr:from>
    <xdr:to>
      <xdr:col>2</xdr:col>
      <xdr:colOff>4060033</xdr:colOff>
      <xdr:row>8</xdr:row>
      <xdr:rowOff>1411977</xdr:rowOff>
    </xdr:to>
    <xdr:pic>
      <xdr:nvPicPr>
        <xdr:cNvPr id="5" name="Picture 4">
          <a:extLst>
            <a:ext uri="{FF2B5EF4-FFF2-40B4-BE49-F238E27FC236}">
              <a16:creationId xmlns:a16="http://schemas.microsoft.com/office/drawing/2014/main" id="{B0D94141-28CA-FEB6-170E-A362CF8FA39B}"/>
            </a:ext>
          </a:extLst>
        </xdr:cNvPr>
        <xdr:cNvPicPr>
          <a:picLocks noChangeAspect="1"/>
        </xdr:cNvPicPr>
      </xdr:nvPicPr>
      <xdr:blipFill>
        <a:blip xmlns:r="http://schemas.openxmlformats.org/officeDocument/2006/relationships" r:embed="rId2"/>
        <a:stretch>
          <a:fillRect/>
        </a:stretch>
      </xdr:blipFill>
      <xdr:spPr>
        <a:xfrm>
          <a:off x="3500438" y="5203032"/>
          <a:ext cx="1571626" cy="1292914"/>
        </a:xfrm>
        <a:prstGeom prst="rect">
          <a:avLst/>
        </a:prstGeom>
      </xdr:spPr>
    </xdr:pic>
    <xdr:clientData/>
  </xdr:twoCellAnchor>
  <xdr:twoCellAnchor editAs="oneCell">
    <xdr:from>
      <xdr:col>3</xdr:col>
      <xdr:colOff>178594</xdr:colOff>
      <xdr:row>9</xdr:row>
      <xdr:rowOff>238125</xdr:rowOff>
    </xdr:from>
    <xdr:to>
      <xdr:col>3</xdr:col>
      <xdr:colOff>2045261</xdr:colOff>
      <xdr:row>9</xdr:row>
      <xdr:rowOff>1123839</xdr:rowOff>
    </xdr:to>
    <xdr:pic>
      <xdr:nvPicPr>
        <xdr:cNvPr id="7" name="Picture 6">
          <a:extLst>
            <a:ext uri="{FF2B5EF4-FFF2-40B4-BE49-F238E27FC236}">
              <a16:creationId xmlns:a16="http://schemas.microsoft.com/office/drawing/2014/main" id="{C860D131-93C2-FD3B-819E-8BD22ADD4AE7}"/>
            </a:ext>
          </a:extLst>
        </xdr:cNvPr>
        <xdr:cNvPicPr>
          <a:picLocks noChangeAspect="1"/>
        </xdr:cNvPicPr>
      </xdr:nvPicPr>
      <xdr:blipFill>
        <a:blip xmlns:r="http://schemas.openxmlformats.org/officeDocument/2006/relationships" r:embed="rId3"/>
        <a:stretch>
          <a:fillRect/>
        </a:stretch>
      </xdr:blipFill>
      <xdr:spPr>
        <a:xfrm>
          <a:off x="5703094" y="6846094"/>
          <a:ext cx="1866667" cy="885714"/>
        </a:xfrm>
        <a:prstGeom prst="rect">
          <a:avLst/>
        </a:prstGeom>
      </xdr:spPr>
    </xdr:pic>
    <xdr:clientData/>
  </xdr:twoCellAnchor>
  <xdr:twoCellAnchor editAs="oneCell">
    <xdr:from>
      <xdr:col>2</xdr:col>
      <xdr:colOff>2547938</xdr:colOff>
      <xdr:row>9</xdr:row>
      <xdr:rowOff>107157</xdr:rowOff>
    </xdr:from>
    <xdr:to>
      <xdr:col>2</xdr:col>
      <xdr:colOff>4125912</xdr:colOff>
      <xdr:row>9</xdr:row>
      <xdr:rowOff>1354735</xdr:rowOff>
    </xdr:to>
    <xdr:pic>
      <xdr:nvPicPr>
        <xdr:cNvPr id="9" name="Picture 8">
          <a:extLst>
            <a:ext uri="{FF2B5EF4-FFF2-40B4-BE49-F238E27FC236}">
              <a16:creationId xmlns:a16="http://schemas.microsoft.com/office/drawing/2014/main" id="{E46F5D4D-236F-F6C0-2D71-E861E890C136}"/>
            </a:ext>
          </a:extLst>
        </xdr:cNvPr>
        <xdr:cNvPicPr>
          <a:picLocks noChangeAspect="1"/>
        </xdr:cNvPicPr>
      </xdr:nvPicPr>
      <xdr:blipFill>
        <a:blip xmlns:r="http://schemas.openxmlformats.org/officeDocument/2006/relationships" r:embed="rId4"/>
        <a:stretch>
          <a:fillRect/>
        </a:stretch>
      </xdr:blipFill>
      <xdr:spPr>
        <a:xfrm>
          <a:off x="3559969" y="6715126"/>
          <a:ext cx="1571624" cy="1247578"/>
        </a:xfrm>
        <a:prstGeom prst="rect">
          <a:avLst/>
        </a:prstGeom>
      </xdr:spPr>
    </xdr:pic>
    <xdr:clientData/>
  </xdr:twoCellAnchor>
  <xdr:twoCellAnchor editAs="oneCell">
    <xdr:from>
      <xdr:col>3</xdr:col>
      <xdr:colOff>321470</xdr:colOff>
      <xdr:row>11</xdr:row>
      <xdr:rowOff>130969</xdr:rowOff>
    </xdr:from>
    <xdr:to>
      <xdr:col>3</xdr:col>
      <xdr:colOff>1295414</xdr:colOff>
      <xdr:row>11</xdr:row>
      <xdr:rowOff>1131094</xdr:rowOff>
    </xdr:to>
    <xdr:pic>
      <xdr:nvPicPr>
        <xdr:cNvPr id="11" name="Picture 10">
          <a:extLst>
            <a:ext uri="{FF2B5EF4-FFF2-40B4-BE49-F238E27FC236}">
              <a16:creationId xmlns:a16="http://schemas.microsoft.com/office/drawing/2014/main" id="{D57017B7-27CA-E79E-28C0-C1645FDD13D4}"/>
            </a:ext>
          </a:extLst>
        </xdr:cNvPr>
        <xdr:cNvPicPr>
          <a:picLocks noChangeAspect="1"/>
        </xdr:cNvPicPr>
      </xdr:nvPicPr>
      <xdr:blipFill>
        <a:blip xmlns:r="http://schemas.openxmlformats.org/officeDocument/2006/relationships" r:embed="rId5"/>
        <a:stretch>
          <a:fillRect/>
        </a:stretch>
      </xdr:blipFill>
      <xdr:spPr>
        <a:xfrm>
          <a:off x="5845970" y="9144000"/>
          <a:ext cx="973944" cy="1000125"/>
        </a:xfrm>
        <a:prstGeom prst="rect">
          <a:avLst/>
        </a:prstGeom>
      </xdr:spPr>
    </xdr:pic>
    <xdr:clientData/>
  </xdr:twoCellAnchor>
  <xdr:twoCellAnchor editAs="oneCell">
    <xdr:from>
      <xdr:col>3</xdr:col>
      <xdr:colOff>261938</xdr:colOff>
      <xdr:row>12</xdr:row>
      <xdr:rowOff>59530</xdr:rowOff>
    </xdr:from>
    <xdr:to>
      <xdr:col>3</xdr:col>
      <xdr:colOff>1744663</xdr:colOff>
      <xdr:row>12</xdr:row>
      <xdr:rowOff>1230449</xdr:rowOff>
    </xdr:to>
    <xdr:pic>
      <xdr:nvPicPr>
        <xdr:cNvPr id="12" name="Picture 11">
          <a:extLst>
            <a:ext uri="{FF2B5EF4-FFF2-40B4-BE49-F238E27FC236}">
              <a16:creationId xmlns:a16="http://schemas.microsoft.com/office/drawing/2014/main" id="{7D399D3B-54E3-54A5-3980-5DBD2CB1EFAE}"/>
            </a:ext>
          </a:extLst>
        </xdr:cNvPr>
        <xdr:cNvPicPr>
          <a:picLocks noChangeAspect="1"/>
        </xdr:cNvPicPr>
      </xdr:nvPicPr>
      <xdr:blipFill>
        <a:blip xmlns:r="http://schemas.openxmlformats.org/officeDocument/2006/relationships" r:embed="rId6"/>
        <a:stretch>
          <a:fillRect/>
        </a:stretch>
      </xdr:blipFill>
      <xdr:spPr>
        <a:xfrm>
          <a:off x="5786438" y="10334624"/>
          <a:ext cx="1476375" cy="1170919"/>
        </a:xfrm>
        <a:prstGeom prst="rect">
          <a:avLst/>
        </a:prstGeom>
      </xdr:spPr>
    </xdr:pic>
    <xdr:clientData/>
  </xdr:twoCellAnchor>
  <xdr:twoCellAnchor editAs="oneCell">
    <xdr:from>
      <xdr:col>2</xdr:col>
      <xdr:colOff>3167063</xdr:colOff>
      <xdr:row>11</xdr:row>
      <xdr:rowOff>130969</xdr:rowOff>
    </xdr:from>
    <xdr:to>
      <xdr:col>2</xdr:col>
      <xdr:colOff>4249933</xdr:colOff>
      <xdr:row>11</xdr:row>
      <xdr:rowOff>1178719</xdr:rowOff>
    </xdr:to>
    <xdr:pic>
      <xdr:nvPicPr>
        <xdr:cNvPr id="15" name="Picture 14">
          <a:extLst>
            <a:ext uri="{FF2B5EF4-FFF2-40B4-BE49-F238E27FC236}">
              <a16:creationId xmlns:a16="http://schemas.microsoft.com/office/drawing/2014/main" id="{263A7820-05F7-E9F2-B81D-13153549C2EB}"/>
            </a:ext>
          </a:extLst>
        </xdr:cNvPr>
        <xdr:cNvPicPr>
          <a:picLocks noChangeAspect="1"/>
        </xdr:cNvPicPr>
      </xdr:nvPicPr>
      <xdr:blipFill>
        <a:blip xmlns:r="http://schemas.openxmlformats.org/officeDocument/2006/relationships" r:embed="rId7"/>
        <a:stretch>
          <a:fillRect/>
        </a:stretch>
      </xdr:blipFill>
      <xdr:spPr>
        <a:xfrm>
          <a:off x="4179094" y="9144000"/>
          <a:ext cx="1082870" cy="1047750"/>
        </a:xfrm>
        <a:prstGeom prst="rect">
          <a:avLst/>
        </a:prstGeom>
      </xdr:spPr>
    </xdr:pic>
    <xdr:clientData/>
  </xdr:twoCellAnchor>
  <xdr:twoCellAnchor editAs="oneCell">
    <xdr:from>
      <xdr:col>2</xdr:col>
      <xdr:colOff>3202781</xdr:colOff>
      <xdr:row>12</xdr:row>
      <xdr:rowOff>119062</xdr:rowOff>
    </xdr:from>
    <xdr:to>
      <xdr:col>2</xdr:col>
      <xdr:colOff>4285651</xdr:colOff>
      <xdr:row>12</xdr:row>
      <xdr:rowOff>1173162</xdr:rowOff>
    </xdr:to>
    <xdr:pic>
      <xdr:nvPicPr>
        <xdr:cNvPr id="16" name="Picture 15">
          <a:extLst>
            <a:ext uri="{FF2B5EF4-FFF2-40B4-BE49-F238E27FC236}">
              <a16:creationId xmlns:a16="http://schemas.microsoft.com/office/drawing/2014/main" id="{A0CA6FBD-34A3-482F-96A2-EC8C3907C38E}"/>
            </a:ext>
          </a:extLst>
        </xdr:cNvPr>
        <xdr:cNvPicPr>
          <a:picLocks noChangeAspect="1"/>
        </xdr:cNvPicPr>
      </xdr:nvPicPr>
      <xdr:blipFill>
        <a:blip xmlns:r="http://schemas.openxmlformats.org/officeDocument/2006/relationships" r:embed="rId7"/>
        <a:stretch>
          <a:fillRect/>
        </a:stretch>
      </xdr:blipFill>
      <xdr:spPr>
        <a:xfrm>
          <a:off x="4214812" y="10394156"/>
          <a:ext cx="1082870" cy="1047750"/>
        </a:xfrm>
        <a:prstGeom prst="rect">
          <a:avLst/>
        </a:prstGeom>
      </xdr:spPr>
    </xdr:pic>
    <xdr:clientData/>
  </xdr:twoCellAnchor>
  <xdr:twoCellAnchor editAs="oneCell">
    <xdr:from>
      <xdr:col>1</xdr:col>
      <xdr:colOff>0</xdr:colOff>
      <xdr:row>0</xdr:row>
      <xdr:rowOff>0</xdr:rowOff>
    </xdr:from>
    <xdr:to>
      <xdr:col>2</xdr:col>
      <xdr:colOff>3401219</xdr:colOff>
      <xdr:row>1</xdr:row>
      <xdr:rowOff>150813</xdr:rowOff>
    </xdr:to>
    <xdr:pic>
      <xdr:nvPicPr>
        <xdr:cNvPr id="17" name="Picture 16">
          <a:extLst>
            <a:ext uri="{FF2B5EF4-FFF2-40B4-BE49-F238E27FC236}">
              <a16:creationId xmlns:a16="http://schemas.microsoft.com/office/drawing/2014/main" id="{3D2BED66-F963-4AA7-8761-181F9F22D517}"/>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b="15123"/>
        <a:stretch/>
      </xdr:blipFill>
      <xdr:spPr>
        <a:xfrm>
          <a:off x="202406" y="0"/>
          <a:ext cx="4204494" cy="1317626"/>
        </a:xfrm>
        <a:prstGeom prst="rect">
          <a:avLst/>
        </a:prstGeom>
      </xdr:spPr>
    </xdr:pic>
    <xdr:clientData/>
  </xdr:twoCellAnchor>
  <xdr:twoCellAnchor>
    <xdr:from>
      <xdr:col>1</xdr:col>
      <xdr:colOff>0</xdr:colOff>
      <xdr:row>15</xdr:row>
      <xdr:rowOff>0</xdr:rowOff>
    </xdr:from>
    <xdr:to>
      <xdr:col>3</xdr:col>
      <xdr:colOff>253432</xdr:colOff>
      <xdr:row>18</xdr:row>
      <xdr:rowOff>160755</xdr:rowOff>
    </xdr:to>
    <xdr:sp macro="" textlink="">
      <xdr:nvSpPr>
        <xdr:cNvPr id="2" name="TextBox 1">
          <a:extLst>
            <a:ext uri="{FF2B5EF4-FFF2-40B4-BE49-F238E27FC236}">
              <a16:creationId xmlns:a16="http://schemas.microsoft.com/office/drawing/2014/main" id="{47B7F40F-BFE9-4B37-BD3C-974588BC4408}"/>
            </a:ext>
          </a:extLst>
        </xdr:cNvPr>
        <xdr:cNvSpPr txBox="1"/>
      </xdr:nvSpPr>
      <xdr:spPr>
        <a:xfrm>
          <a:off x="202406" y="12739688"/>
          <a:ext cx="5575526"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285750</xdr:colOff>
      <xdr:row>7</xdr:row>
      <xdr:rowOff>202407</xdr:rowOff>
    </xdr:from>
    <xdr:to>
      <xdr:col>3</xdr:col>
      <xdr:colOff>1464418</xdr:colOff>
      <xdr:row>7</xdr:row>
      <xdr:rowOff>1713911</xdr:rowOff>
    </xdr:to>
    <xdr:pic>
      <xdr:nvPicPr>
        <xdr:cNvPr id="4" name="Picture 3">
          <a:extLst>
            <a:ext uri="{FF2B5EF4-FFF2-40B4-BE49-F238E27FC236}">
              <a16:creationId xmlns:a16="http://schemas.microsoft.com/office/drawing/2014/main" id="{7ECC109D-12F2-0E36-3770-B1566BD69CA0}"/>
            </a:ext>
          </a:extLst>
        </xdr:cNvPr>
        <xdr:cNvPicPr>
          <a:picLocks noChangeAspect="1"/>
        </xdr:cNvPicPr>
      </xdr:nvPicPr>
      <xdr:blipFill>
        <a:blip xmlns:r="http://schemas.openxmlformats.org/officeDocument/2006/relationships" r:embed="rId1"/>
        <a:stretch>
          <a:fillRect/>
        </a:stretch>
      </xdr:blipFill>
      <xdr:spPr>
        <a:xfrm>
          <a:off x="5881688" y="7405688"/>
          <a:ext cx="1178668" cy="1511504"/>
        </a:xfrm>
        <a:prstGeom prst="rect">
          <a:avLst/>
        </a:prstGeom>
      </xdr:spPr>
    </xdr:pic>
    <xdr:clientData/>
  </xdr:twoCellAnchor>
  <xdr:twoCellAnchor editAs="oneCell">
    <xdr:from>
      <xdr:col>3</xdr:col>
      <xdr:colOff>178595</xdr:colOff>
      <xdr:row>13</xdr:row>
      <xdr:rowOff>95249</xdr:rowOff>
    </xdr:from>
    <xdr:to>
      <xdr:col>3</xdr:col>
      <xdr:colOff>943770</xdr:colOff>
      <xdr:row>13</xdr:row>
      <xdr:rowOff>1381793</xdr:rowOff>
    </xdr:to>
    <xdr:pic>
      <xdr:nvPicPr>
        <xdr:cNvPr id="5" name="Picture 4">
          <a:extLst>
            <a:ext uri="{FF2B5EF4-FFF2-40B4-BE49-F238E27FC236}">
              <a16:creationId xmlns:a16="http://schemas.microsoft.com/office/drawing/2014/main" id="{76A70246-ADCE-8EDB-D099-FE83020BE252}"/>
            </a:ext>
          </a:extLst>
        </xdr:cNvPr>
        <xdr:cNvPicPr>
          <a:picLocks noChangeAspect="1"/>
        </xdr:cNvPicPr>
      </xdr:nvPicPr>
      <xdr:blipFill>
        <a:blip xmlns:r="http://schemas.openxmlformats.org/officeDocument/2006/relationships" r:embed="rId2"/>
        <a:stretch>
          <a:fillRect/>
        </a:stretch>
      </xdr:blipFill>
      <xdr:spPr>
        <a:xfrm>
          <a:off x="5774533" y="10072687"/>
          <a:ext cx="762000" cy="1283369"/>
        </a:xfrm>
        <a:prstGeom prst="rect">
          <a:avLst/>
        </a:prstGeom>
      </xdr:spPr>
    </xdr:pic>
    <xdr:clientData/>
  </xdr:twoCellAnchor>
  <xdr:twoCellAnchor editAs="oneCell">
    <xdr:from>
      <xdr:col>3</xdr:col>
      <xdr:colOff>1097513</xdr:colOff>
      <xdr:row>13</xdr:row>
      <xdr:rowOff>130968</xdr:rowOff>
    </xdr:from>
    <xdr:to>
      <xdr:col>3</xdr:col>
      <xdr:colOff>1924560</xdr:colOff>
      <xdr:row>13</xdr:row>
      <xdr:rowOff>1333499</xdr:rowOff>
    </xdr:to>
    <xdr:pic>
      <xdr:nvPicPr>
        <xdr:cNvPr id="6" name="Picture 5">
          <a:extLst>
            <a:ext uri="{FF2B5EF4-FFF2-40B4-BE49-F238E27FC236}">
              <a16:creationId xmlns:a16="http://schemas.microsoft.com/office/drawing/2014/main" id="{0066E308-DF1C-823D-20C0-2757B0F84BB6}"/>
            </a:ext>
          </a:extLst>
        </xdr:cNvPr>
        <xdr:cNvPicPr>
          <a:picLocks noChangeAspect="1"/>
        </xdr:cNvPicPr>
      </xdr:nvPicPr>
      <xdr:blipFill>
        <a:blip xmlns:r="http://schemas.openxmlformats.org/officeDocument/2006/relationships" r:embed="rId3"/>
        <a:stretch>
          <a:fillRect/>
        </a:stretch>
      </xdr:blipFill>
      <xdr:spPr>
        <a:xfrm>
          <a:off x="6693451" y="10108406"/>
          <a:ext cx="827047" cy="1202531"/>
        </a:xfrm>
        <a:prstGeom prst="rect">
          <a:avLst/>
        </a:prstGeom>
      </xdr:spPr>
    </xdr:pic>
    <xdr:clientData/>
  </xdr:twoCellAnchor>
  <xdr:twoCellAnchor editAs="oneCell">
    <xdr:from>
      <xdr:col>3</xdr:col>
      <xdr:colOff>1113017</xdr:colOff>
      <xdr:row>10</xdr:row>
      <xdr:rowOff>83343</xdr:rowOff>
    </xdr:from>
    <xdr:to>
      <xdr:col>3</xdr:col>
      <xdr:colOff>1913731</xdr:colOff>
      <xdr:row>10</xdr:row>
      <xdr:rowOff>1268427</xdr:rowOff>
    </xdr:to>
    <xdr:pic>
      <xdr:nvPicPr>
        <xdr:cNvPr id="7" name="Picture 6">
          <a:extLst>
            <a:ext uri="{FF2B5EF4-FFF2-40B4-BE49-F238E27FC236}">
              <a16:creationId xmlns:a16="http://schemas.microsoft.com/office/drawing/2014/main" id="{25B85E0E-829C-34E7-D733-877F472D4853}"/>
            </a:ext>
          </a:extLst>
        </xdr:cNvPr>
        <xdr:cNvPicPr>
          <a:picLocks noChangeAspect="1"/>
        </xdr:cNvPicPr>
      </xdr:nvPicPr>
      <xdr:blipFill>
        <a:blip xmlns:r="http://schemas.openxmlformats.org/officeDocument/2006/relationships" r:embed="rId4"/>
        <a:stretch>
          <a:fillRect/>
        </a:stretch>
      </xdr:blipFill>
      <xdr:spPr>
        <a:xfrm>
          <a:off x="6708955" y="10060781"/>
          <a:ext cx="803889" cy="1181909"/>
        </a:xfrm>
        <a:prstGeom prst="rect">
          <a:avLst/>
        </a:prstGeom>
      </xdr:spPr>
    </xdr:pic>
    <xdr:clientData/>
  </xdr:twoCellAnchor>
  <xdr:twoCellAnchor editAs="oneCell">
    <xdr:from>
      <xdr:col>3</xdr:col>
      <xdr:colOff>261937</xdr:colOff>
      <xdr:row>10</xdr:row>
      <xdr:rowOff>107157</xdr:rowOff>
    </xdr:from>
    <xdr:to>
      <xdr:col>3</xdr:col>
      <xdr:colOff>1002584</xdr:colOff>
      <xdr:row>10</xdr:row>
      <xdr:rowOff>1238250</xdr:rowOff>
    </xdr:to>
    <xdr:pic>
      <xdr:nvPicPr>
        <xdr:cNvPr id="8" name="Picture 7">
          <a:extLst>
            <a:ext uri="{FF2B5EF4-FFF2-40B4-BE49-F238E27FC236}">
              <a16:creationId xmlns:a16="http://schemas.microsoft.com/office/drawing/2014/main" id="{0DB08D64-49DF-760D-1530-A5384999A70C}"/>
            </a:ext>
          </a:extLst>
        </xdr:cNvPr>
        <xdr:cNvPicPr>
          <a:picLocks noChangeAspect="1"/>
        </xdr:cNvPicPr>
      </xdr:nvPicPr>
      <xdr:blipFill>
        <a:blip xmlns:r="http://schemas.openxmlformats.org/officeDocument/2006/relationships" r:embed="rId5"/>
        <a:stretch>
          <a:fillRect/>
        </a:stretch>
      </xdr:blipFill>
      <xdr:spPr>
        <a:xfrm>
          <a:off x="5857875" y="10084595"/>
          <a:ext cx="737472" cy="1131093"/>
        </a:xfrm>
        <a:prstGeom prst="rect">
          <a:avLst/>
        </a:prstGeom>
      </xdr:spPr>
    </xdr:pic>
    <xdr:clientData/>
  </xdr:twoCellAnchor>
  <xdr:twoCellAnchor editAs="oneCell">
    <xdr:from>
      <xdr:col>1</xdr:col>
      <xdr:colOff>0</xdr:colOff>
      <xdr:row>0</xdr:row>
      <xdr:rowOff>0</xdr:rowOff>
    </xdr:from>
    <xdr:to>
      <xdr:col>2</xdr:col>
      <xdr:colOff>2762250</xdr:colOff>
      <xdr:row>0</xdr:row>
      <xdr:rowOff>1141760</xdr:rowOff>
    </xdr:to>
    <xdr:pic>
      <xdr:nvPicPr>
        <xdr:cNvPr id="9" name="Picture 8">
          <a:extLst>
            <a:ext uri="{FF2B5EF4-FFF2-40B4-BE49-F238E27FC236}">
              <a16:creationId xmlns:a16="http://schemas.microsoft.com/office/drawing/2014/main" id="{98F354E9-A0D9-46BA-9BC6-A6611166162F}"/>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5123"/>
        <a:stretch/>
      </xdr:blipFill>
      <xdr:spPr>
        <a:xfrm>
          <a:off x="202406" y="0"/>
          <a:ext cx="3643313" cy="11417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71437</xdr:colOff>
      <xdr:row>11</xdr:row>
      <xdr:rowOff>1035844</xdr:rowOff>
    </xdr:from>
    <xdr:to>
      <xdr:col>2</xdr:col>
      <xdr:colOff>1952236</xdr:colOff>
      <xdr:row>11</xdr:row>
      <xdr:rowOff>1821657</xdr:rowOff>
    </xdr:to>
    <xdr:pic>
      <xdr:nvPicPr>
        <xdr:cNvPr id="2" name="Picture 1">
          <a:extLst>
            <a:ext uri="{FF2B5EF4-FFF2-40B4-BE49-F238E27FC236}">
              <a16:creationId xmlns:a16="http://schemas.microsoft.com/office/drawing/2014/main" id="{F3859C05-0496-E019-38C7-C2F0FED718D2}"/>
            </a:ext>
          </a:extLst>
        </xdr:cNvPr>
        <xdr:cNvPicPr>
          <a:picLocks noChangeAspect="1"/>
        </xdr:cNvPicPr>
      </xdr:nvPicPr>
      <xdr:blipFill>
        <a:blip xmlns:r="http://schemas.openxmlformats.org/officeDocument/2006/relationships" r:embed="rId1"/>
        <a:stretch>
          <a:fillRect/>
        </a:stretch>
      </xdr:blipFill>
      <xdr:spPr>
        <a:xfrm>
          <a:off x="1154906" y="9179719"/>
          <a:ext cx="1880799" cy="785813"/>
        </a:xfrm>
        <a:prstGeom prst="rect">
          <a:avLst/>
        </a:prstGeom>
      </xdr:spPr>
    </xdr:pic>
    <xdr:clientData/>
  </xdr:twoCellAnchor>
  <xdr:twoCellAnchor editAs="oneCell">
    <xdr:from>
      <xdr:col>2</xdr:col>
      <xdr:colOff>2071689</xdr:colOff>
      <xdr:row>11</xdr:row>
      <xdr:rowOff>1035843</xdr:rowOff>
    </xdr:from>
    <xdr:to>
      <xdr:col>2</xdr:col>
      <xdr:colOff>3974470</xdr:colOff>
      <xdr:row>11</xdr:row>
      <xdr:rowOff>1774030</xdr:rowOff>
    </xdr:to>
    <xdr:pic>
      <xdr:nvPicPr>
        <xdr:cNvPr id="3" name="Picture 2">
          <a:extLst>
            <a:ext uri="{FF2B5EF4-FFF2-40B4-BE49-F238E27FC236}">
              <a16:creationId xmlns:a16="http://schemas.microsoft.com/office/drawing/2014/main" id="{C43D75A0-EE4C-3C95-9B1A-B1DD78876709}"/>
            </a:ext>
          </a:extLst>
        </xdr:cNvPr>
        <xdr:cNvPicPr>
          <a:picLocks noChangeAspect="1"/>
        </xdr:cNvPicPr>
      </xdr:nvPicPr>
      <xdr:blipFill>
        <a:blip xmlns:r="http://schemas.openxmlformats.org/officeDocument/2006/relationships" r:embed="rId2"/>
        <a:stretch>
          <a:fillRect/>
        </a:stretch>
      </xdr:blipFill>
      <xdr:spPr>
        <a:xfrm>
          <a:off x="3155158" y="9179718"/>
          <a:ext cx="1902781" cy="738187"/>
        </a:xfrm>
        <a:prstGeom prst="rect">
          <a:avLst/>
        </a:prstGeom>
      </xdr:spPr>
    </xdr:pic>
    <xdr:clientData/>
  </xdr:twoCellAnchor>
  <xdr:twoCellAnchor editAs="oneCell">
    <xdr:from>
      <xdr:col>2</xdr:col>
      <xdr:colOff>83343</xdr:colOff>
      <xdr:row>6</xdr:row>
      <xdr:rowOff>1273971</xdr:rowOff>
    </xdr:from>
    <xdr:to>
      <xdr:col>2</xdr:col>
      <xdr:colOff>1257296</xdr:colOff>
      <xdr:row>6</xdr:row>
      <xdr:rowOff>1964532</xdr:rowOff>
    </xdr:to>
    <xdr:pic>
      <xdr:nvPicPr>
        <xdr:cNvPr id="5" name="Picture 4">
          <a:extLst>
            <a:ext uri="{FF2B5EF4-FFF2-40B4-BE49-F238E27FC236}">
              <a16:creationId xmlns:a16="http://schemas.microsoft.com/office/drawing/2014/main" id="{A81343EE-37D6-854C-37F2-B71926EFE742}"/>
            </a:ext>
          </a:extLst>
        </xdr:cNvPr>
        <xdr:cNvPicPr>
          <a:picLocks noChangeAspect="1"/>
        </xdr:cNvPicPr>
      </xdr:nvPicPr>
      <xdr:blipFill>
        <a:blip xmlns:r="http://schemas.openxmlformats.org/officeDocument/2006/relationships" r:embed="rId3"/>
        <a:stretch>
          <a:fillRect/>
        </a:stretch>
      </xdr:blipFill>
      <xdr:spPr>
        <a:xfrm>
          <a:off x="1166812" y="5536409"/>
          <a:ext cx="1173953" cy="690561"/>
        </a:xfrm>
        <a:prstGeom prst="rect">
          <a:avLst/>
        </a:prstGeom>
      </xdr:spPr>
    </xdr:pic>
    <xdr:clientData/>
  </xdr:twoCellAnchor>
  <xdr:twoCellAnchor editAs="oneCell">
    <xdr:from>
      <xdr:col>2</xdr:col>
      <xdr:colOff>1440658</xdr:colOff>
      <xdr:row>6</xdr:row>
      <xdr:rowOff>1273966</xdr:rowOff>
    </xdr:from>
    <xdr:to>
      <xdr:col>2</xdr:col>
      <xdr:colOff>2757431</xdr:colOff>
      <xdr:row>6</xdr:row>
      <xdr:rowOff>2024061</xdr:rowOff>
    </xdr:to>
    <xdr:pic>
      <xdr:nvPicPr>
        <xdr:cNvPr id="6" name="Picture 5">
          <a:extLst>
            <a:ext uri="{FF2B5EF4-FFF2-40B4-BE49-F238E27FC236}">
              <a16:creationId xmlns:a16="http://schemas.microsoft.com/office/drawing/2014/main" id="{922AAB91-2042-83D5-A879-A8ACD86D6449}"/>
            </a:ext>
          </a:extLst>
        </xdr:cNvPr>
        <xdr:cNvPicPr>
          <a:picLocks noChangeAspect="1"/>
        </xdr:cNvPicPr>
      </xdr:nvPicPr>
      <xdr:blipFill>
        <a:blip xmlns:r="http://schemas.openxmlformats.org/officeDocument/2006/relationships" r:embed="rId4"/>
        <a:stretch>
          <a:fillRect/>
        </a:stretch>
      </xdr:blipFill>
      <xdr:spPr>
        <a:xfrm>
          <a:off x="2524127" y="5536404"/>
          <a:ext cx="1316773" cy="750095"/>
        </a:xfrm>
        <a:prstGeom prst="rect">
          <a:avLst/>
        </a:prstGeom>
      </xdr:spPr>
    </xdr:pic>
    <xdr:clientData/>
  </xdr:twoCellAnchor>
  <xdr:twoCellAnchor editAs="oneCell">
    <xdr:from>
      <xdr:col>2</xdr:col>
      <xdr:colOff>2845593</xdr:colOff>
      <xdr:row>6</xdr:row>
      <xdr:rowOff>1273967</xdr:rowOff>
    </xdr:from>
    <xdr:to>
      <xdr:col>2</xdr:col>
      <xdr:colOff>4343261</xdr:colOff>
      <xdr:row>6</xdr:row>
      <xdr:rowOff>2059780</xdr:rowOff>
    </xdr:to>
    <xdr:pic>
      <xdr:nvPicPr>
        <xdr:cNvPr id="7" name="Picture 6">
          <a:extLst>
            <a:ext uri="{FF2B5EF4-FFF2-40B4-BE49-F238E27FC236}">
              <a16:creationId xmlns:a16="http://schemas.microsoft.com/office/drawing/2014/main" id="{04E5762B-619D-5771-2708-646A676925BF}"/>
            </a:ext>
          </a:extLst>
        </xdr:cNvPr>
        <xdr:cNvPicPr>
          <a:picLocks noChangeAspect="1"/>
        </xdr:cNvPicPr>
      </xdr:nvPicPr>
      <xdr:blipFill>
        <a:blip xmlns:r="http://schemas.openxmlformats.org/officeDocument/2006/relationships" r:embed="rId5"/>
        <a:stretch>
          <a:fillRect/>
        </a:stretch>
      </xdr:blipFill>
      <xdr:spPr>
        <a:xfrm>
          <a:off x="3929062" y="5536405"/>
          <a:ext cx="1497668" cy="785813"/>
        </a:xfrm>
        <a:prstGeom prst="rect">
          <a:avLst/>
        </a:prstGeom>
      </xdr:spPr>
    </xdr:pic>
    <xdr:clientData/>
  </xdr:twoCellAnchor>
  <xdr:twoCellAnchor editAs="oneCell">
    <xdr:from>
      <xdr:col>2</xdr:col>
      <xdr:colOff>47627</xdr:colOff>
      <xdr:row>6</xdr:row>
      <xdr:rowOff>2131218</xdr:rowOff>
    </xdr:from>
    <xdr:to>
      <xdr:col>2</xdr:col>
      <xdr:colOff>1285875</xdr:colOff>
      <xdr:row>6</xdr:row>
      <xdr:rowOff>2782388</xdr:rowOff>
    </xdr:to>
    <xdr:pic>
      <xdr:nvPicPr>
        <xdr:cNvPr id="8" name="Picture 7">
          <a:extLst>
            <a:ext uri="{FF2B5EF4-FFF2-40B4-BE49-F238E27FC236}">
              <a16:creationId xmlns:a16="http://schemas.microsoft.com/office/drawing/2014/main" id="{B7A3BCF8-D467-1DD1-4DA6-B3404D0CFA82}"/>
            </a:ext>
          </a:extLst>
        </xdr:cNvPr>
        <xdr:cNvPicPr>
          <a:picLocks noChangeAspect="1"/>
        </xdr:cNvPicPr>
      </xdr:nvPicPr>
      <xdr:blipFill>
        <a:blip xmlns:r="http://schemas.openxmlformats.org/officeDocument/2006/relationships" r:embed="rId6"/>
        <a:stretch>
          <a:fillRect/>
        </a:stretch>
      </xdr:blipFill>
      <xdr:spPr>
        <a:xfrm>
          <a:off x="1131096" y="6393656"/>
          <a:ext cx="1238248" cy="651170"/>
        </a:xfrm>
        <a:prstGeom prst="rect">
          <a:avLst/>
        </a:prstGeom>
      </xdr:spPr>
    </xdr:pic>
    <xdr:clientData/>
  </xdr:twoCellAnchor>
  <xdr:twoCellAnchor editAs="oneCell">
    <xdr:from>
      <xdr:col>2</xdr:col>
      <xdr:colOff>1381125</xdr:colOff>
      <xdr:row>6</xdr:row>
      <xdr:rowOff>2178844</xdr:rowOff>
    </xdr:from>
    <xdr:to>
      <xdr:col>2</xdr:col>
      <xdr:colOff>2795983</xdr:colOff>
      <xdr:row>6</xdr:row>
      <xdr:rowOff>2917031</xdr:rowOff>
    </xdr:to>
    <xdr:pic>
      <xdr:nvPicPr>
        <xdr:cNvPr id="9" name="Picture 8">
          <a:extLst>
            <a:ext uri="{FF2B5EF4-FFF2-40B4-BE49-F238E27FC236}">
              <a16:creationId xmlns:a16="http://schemas.microsoft.com/office/drawing/2014/main" id="{0E20C6A1-6AED-2C63-0C3C-25373F4C4EFC}"/>
            </a:ext>
          </a:extLst>
        </xdr:cNvPr>
        <xdr:cNvPicPr>
          <a:picLocks noChangeAspect="1"/>
        </xdr:cNvPicPr>
      </xdr:nvPicPr>
      <xdr:blipFill>
        <a:blip xmlns:r="http://schemas.openxmlformats.org/officeDocument/2006/relationships" r:embed="rId7"/>
        <a:stretch>
          <a:fillRect/>
        </a:stretch>
      </xdr:blipFill>
      <xdr:spPr>
        <a:xfrm>
          <a:off x="2464594" y="6441282"/>
          <a:ext cx="1414858" cy="738187"/>
        </a:xfrm>
        <a:prstGeom prst="rect">
          <a:avLst/>
        </a:prstGeom>
      </xdr:spPr>
    </xdr:pic>
    <xdr:clientData/>
  </xdr:twoCellAnchor>
  <xdr:twoCellAnchor editAs="oneCell">
    <xdr:from>
      <xdr:col>2</xdr:col>
      <xdr:colOff>2928938</xdr:colOff>
      <xdr:row>6</xdr:row>
      <xdr:rowOff>2131219</xdr:rowOff>
    </xdr:from>
    <xdr:to>
      <xdr:col>2</xdr:col>
      <xdr:colOff>4347429</xdr:colOff>
      <xdr:row>6</xdr:row>
      <xdr:rowOff>2893218</xdr:rowOff>
    </xdr:to>
    <xdr:pic>
      <xdr:nvPicPr>
        <xdr:cNvPr id="10" name="Picture 9">
          <a:extLst>
            <a:ext uri="{FF2B5EF4-FFF2-40B4-BE49-F238E27FC236}">
              <a16:creationId xmlns:a16="http://schemas.microsoft.com/office/drawing/2014/main" id="{F887847D-D201-81A9-449E-E1A32A29C348}"/>
            </a:ext>
          </a:extLst>
        </xdr:cNvPr>
        <xdr:cNvPicPr>
          <a:picLocks noChangeAspect="1"/>
        </xdr:cNvPicPr>
      </xdr:nvPicPr>
      <xdr:blipFill>
        <a:blip xmlns:r="http://schemas.openxmlformats.org/officeDocument/2006/relationships" r:embed="rId8"/>
        <a:stretch>
          <a:fillRect/>
        </a:stretch>
      </xdr:blipFill>
      <xdr:spPr>
        <a:xfrm>
          <a:off x="4012407" y="6393657"/>
          <a:ext cx="1418491" cy="761999"/>
        </a:xfrm>
        <a:prstGeom prst="rect">
          <a:avLst/>
        </a:prstGeom>
      </xdr:spPr>
    </xdr:pic>
    <xdr:clientData/>
  </xdr:twoCellAnchor>
  <xdr:twoCellAnchor editAs="oneCell">
    <xdr:from>
      <xdr:col>2</xdr:col>
      <xdr:colOff>71438</xdr:colOff>
      <xdr:row>9</xdr:row>
      <xdr:rowOff>1250156</xdr:rowOff>
    </xdr:from>
    <xdr:to>
      <xdr:col>2</xdr:col>
      <xdr:colOff>1505699</xdr:colOff>
      <xdr:row>9</xdr:row>
      <xdr:rowOff>2119312</xdr:rowOff>
    </xdr:to>
    <xdr:pic>
      <xdr:nvPicPr>
        <xdr:cNvPr id="11" name="Picture 10">
          <a:extLst>
            <a:ext uri="{FF2B5EF4-FFF2-40B4-BE49-F238E27FC236}">
              <a16:creationId xmlns:a16="http://schemas.microsoft.com/office/drawing/2014/main" id="{54994EF8-26C7-568D-6573-719555A37A83}"/>
            </a:ext>
          </a:extLst>
        </xdr:cNvPr>
        <xdr:cNvPicPr>
          <a:picLocks noChangeAspect="1"/>
        </xdr:cNvPicPr>
      </xdr:nvPicPr>
      <xdr:blipFill>
        <a:blip xmlns:r="http://schemas.openxmlformats.org/officeDocument/2006/relationships" r:embed="rId9"/>
        <a:stretch>
          <a:fillRect/>
        </a:stretch>
      </xdr:blipFill>
      <xdr:spPr>
        <a:xfrm>
          <a:off x="1154907" y="9394031"/>
          <a:ext cx="1434261" cy="869156"/>
        </a:xfrm>
        <a:prstGeom prst="rect">
          <a:avLst/>
        </a:prstGeom>
      </xdr:spPr>
    </xdr:pic>
    <xdr:clientData/>
  </xdr:twoCellAnchor>
  <xdr:twoCellAnchor editAs="oneCell">
    <xdr:from>
      <xdr:col>2</xdr:col>
      <xdr:colOff>1500187</xdr:colOff>
      <xdr:row>9</xdr:row>
      <xdr:rowOff>1250155</xdr:rowOff>
    </xdr:from>
    <xdr:to>
      <xdr:col>2</xdr:col>
      <xdr:colOff>2940843</xdr:colOff>
      <xdr:row>9</xdr:row>
      <xdr:rowOff>2152509</xdr:rowOff>
    </xdr:to>
    <xdr:pic>
      <xdr:nvPicPr>
        <xdr:cNvPr id="12" name="Picture 11">
          <a:extLst>
            <a:ext uri="{FF2B5EF4-FFF2-40B4-BE49-F238E27FC236}">
              <a16:creationId xmlns:a16="http://schemas.microsoft.com/office/drawing/2014/main" id="{FE573806-DA94-35D2-191B-7FD38988F1BE}"/>
            </a:ext>
          </a:extLst>
        </xdr:cNvPr>
        <xdr:cNvPicPr>
          <a:picLocks noChangeAspect="1"/>
        </xdr:cNvPicPr>
      </xdr:nvPicPr>
      <xdr:blipFill>
        <a:blip xmlns:r="http://schemas.openxmlformats.org/officeDocument/2006/relationships" r:embed="rId10"/>
        <a:stretch>
          <a:fillRect/>
        </a:stretch>
      </xdr:blipFill>
      <xdr:spPr>
        <a:xfrm>
          <a:off x="2583656" y="9394030"/>
          <a:ext cx="1440656" cy="902354"/>
        </a:xfrm>
        <a:prstGeom prst="rect">
          <a:avLst/>
        </a:prstGeom>
      </xdr:spPr>
    </xdr:pic>
    <xdr:clientData/>
  </xdr:twoCellAnchor>
  <xdr:twoCellAnchor editAs="oneCell">
    <xdr:from>
      <xdr:col>2</xdr:col>
      <xdr:colOff>2917187</xdr:colOff>
      <xdr:row>9</xdr:row>
      <xdr:rowOff>1285873</xdr:rowOff>
    </xdr:from>
    <xdr:to>
      <xdr:col>2</xdr:col>
      <xdr:colOff>4405312</xdr:colOff>
      <xdr:row>9</xdr:row>
      <xdr:rowOff>2232296</xdr:rowOff>
    </xdr:to>
    <xdr:pic>
      <xdr:nvPicPr>
        <xdr:cNvPr id="13" name="Picture 12">
          <a:extLst>
            <a:ext uri="{FF2B5EF4-FFF2-40B4-BE49-F238E27FC236}">
              <a16:creationId xmlns:a16="http://schemas.microsoft.com/office/drawing/2014/main" id="{8B7F28FE-CD5A-304F-9CF3-EC09A82D2765}"/>
            </a:ext>
          </a:extLst>
        </xdr:cNvPr>
        <xdr:cNvPicPr>
          <a:picLocks noChangeAspect="1"/>
        </xdr:cNvPicPr>
      </xdr:nvPicPr>
      <xdr:blipFill>
        <a:blip xmlns:r="http://schemas.openxmlformats.org/officeDocument/2006/relationships" r:embed="rId11"/>
        <a:stretch>
          <a:fillRect/>
        </a:stretch>
      </xdr:blipFill>
      <xdr:spPr>
        <a:xfrm>
          <a:off x="4000656" y="9429748"/>
          <a:ext cx="1488125" cy="946423"/>
        </a:xfrm>
        <a:prstGeom prst="rect">
          <a:avLst/>
        </a:prstGeom>
      </xdr:spPr>
    </xdr:pic>
    <xdr:clientData/>
  </xdr:twoCellAnchor>
  <xdr:twoCellAnchor editAs="oneCell">
    <xdr:from>
      <xdr:col>2</xdr:col>
      <xdr:colOff>71438</xdr:colOff>
      <xdr:row>9</xdr:row>
      <xdr:rowOff>2119313</xdr:rowOff>
    </xdr:from>
    <xdr:to>
      <xdr:col>2</xdr:col>
      <xdr:colOff>1532562</xdr:colOff>
      <xdr:row>9</xdr:row>
      <xdr:rowOff>2969088</xdr:rowOff>
    </xdr:to>
    <xdr:pic>
      <xdr:nvPicPr>
        <xdr:cNvPr id="14" name="Picture 13">
          <a:extLst>
            <a:ext uri="{FF2B5EF4-FFF2-40B4-BE49-F238E27FC236}">
              <a16:creationId xmlns:a16="http://schemas.microsoft.com/office/drawing/2014/main" id="{9905EEC7-0BC4-B3DD-D3BC-4CBF24D0A817}"/>
            </a:ext>
          </a:extLst>
        </xdr:cNvPr>
        <xdr:cNvPicPr>
          <a:picLocks noChangeAspect="1"/>
        </xdr:cNvPicPr>
      </xdr:nvPicPr>
      <xdr:blipFill>
        <a:blip xmlns:r="http://schemas.openxmlformats.org/officeDocument/2006/relationships" r:embed="rId12"/>
        <a:stretch>
          <a:fillRect/>
        </a:stretch>
      </xdr:blipFill>
      <xdr:spPr>
        <a:xfrm>
          <a:off x="1154907" y="10263188"/>
          <a:ext cx="1461124" cy="849775"/>
        </a:xfrm>
        <a:prstGeom prst="rect">
          <a:avLst/>
        </a:prstGeom>
      </xdr:spPr>
    </xdr:pic>
    <xdr:clientData/>
  </xdr:twoCellAnchor>
  <xdr:twoCellAnchor editAs="oneCell">
    <xdr:from>
      <xdr:col>2</xdr:col>
      <xdr:colOff>1547814</xdr:colOff>
      <xdr:row>9</xdr:row>
      <xdr:rowOff>2381249</xdr:rowOff>
    </xdr:from>
    <xdr:to>
      <xdr:col>2</xdr:col>
      <xdr:colOff>2914930</xdr:colOff>
      <xdr:row>9</xdr:row>
      <xdr:rowOff>2997736</xdr:rowOff>
    </xdr:to>
    <xdr:pic>
      <xdr:nvPicPr>
        <xdr:cNvPr id="15" name="Picture 14">
          <a:extLst>
            <a:ext uri="{FF2B5EF4-FFF2-40B4-BE49-F238E27FC236}">
              <a16:creationId xmlns:a16="http://schemas.microsoft.com/office/drawing/2014/main" id="{3A2B2C3A-8B5D-F439-4E14-D1BE0AD513E5}"/>
            </a:ext>
          </a:extLst>
        </xdr:cNvPr>
        <xdr:cNvPicPr>
          <a:picLocks noChangeAspect="1"/>
        </xdr:cNvPicPr>
      </xdr:nvPicPr>
      <xdr:blipFill>
        <a:blip xmlns:r="http://schemas.openxmlformats.org/officeDocument/2006/relationships" r:embed="rId13"/>
        <a:stretch>
          <a:fillRect/>
        </a:stretch>
      </xdr:blipFill>
      <xdr:spPr>
        <a:xfrm>
          <a:off x="2631283" y="10525124"/>
          <a:ext cx="1367116" cy="616487"/>
        </a:xfrm>
        <a:prstGeom prst="rect">
          <a:avLst/>
        </a:prstGeom>
      </xdr:spPr>
    </xdr:pic>
    <xdr:clientData/>
  </xdr:twoCellAnchor>
  <xdr:twoCellAnchor editAs="oneCell">
    <xdr:from>
      <xdr:col>2</xdr:col>
      <xdr:colOff>3048000</xdr:colOff>
      <xdr:row>9</xdr:row>
      <xdr:rowOff>2178843</xdr:rowOff>
    </xdr:from>
    <xdr:to>
      <xdr:col>2</xdr:col>
      <xdr:colOff>4421806</xdr:colOff>
      <xdr:row>9</xdr:row>
      <xdr:rowOff>2983376</xdr:rowOff>
    </xdr:to>
    <xdr:pic>
      <xdr:nvPicPr>
        <xdr:cNvPr id="16" name="Picture 15">
          <a:extLst>
            <a:ext uri="{FF2B5EF4-FFF2-40B4-BE49-F238E27FC236}">
              <a16:creationId xmlns:a16="http://schemas.microsoft.com/office/drawing/2014/main" id="{4D54A9DF-A8E2-8096-A46E-7B80768B9BE4}"/>
            </a:ext>
          </a:extLst>
        </xdr:cNvPr>
        <xdr:cNvPicPr>
          <a:picLocks noChangeAspect="1"/>
        </xdr:cNvPicPr>
      </xdr:nvPicPr>
      <xdr:blipFill>
        <a:blip xmlns:r="http://schemas.openxmlformats.org/officeDocument/2006/relationships" r:embed="rId14"/>
        <a:stretch>
          <a:fillRect/>
        </a:stretch>
      </xdr:blipFill>
      <xdr:spPr>
        <a:xfrm>
          <a:off x="4131469" y="10322718"/>
          <a:ext cx="1373806" cy="804533"/>
        </a:xfrm>
        <a:prstGeom prst="rect">
          <a:avLst/>
        </a:prstGeom>
      </xdr:spPr>
    </xdr:pic>
    <xdr:clientData/>
  </xdr:twoCellAnchor>
  <xdr:twoCellAnchor editAs="oneCell">
    <xdr:from>
      <xdr:col>2</xdr:col>
      <xdr:colOff>107158</xdr:colOff>
      <xdr:row>9</xdr:row>
      <xdr:rowOff>3488531</xdr:rowOff>
    </xdr:from>
    <xdr:to>
      <xdr:col>2</xdr:col>
      <xdr:colOff>1711182</xdr:colOff>
      <xdr:row>9</xdr:row>
      <xdr:rowOff>4357377</xdr:rowOff>
    </xdr:to>
    <xdr:pic>
      <xdr:nvPicPr>
        <xdr:cNvPr id="17" name="Picture 16">
          <a:extLst>
            <a:ext uri="{FF2B5EF4-FFF2-40B4-BE49-F238E27FC236}">
              <a16:creationId xmlns:a16="http://schemas.microsoft.com/office/drawing/2014/main" id="{E1719D9E-C698-53BA-B717-9665645B42DC}"/>
            </a:ext>
          </a:extLst>
        </xdr:cNvPr>
        <xdr:cNvPicPr>
          <a:picLocks noChangeAspect="1"/>
        </xdr:cNvPicPr>
      </xdr:nvPicPr>
      <xdr:blipFill>
        <a:blip xmlns:r="http://schemas.openxmlformats.org/officeDocument/2006/relationships" r:embed="rId15"/>
        <a:stretch>
          <a:fillRect/>
        </a:stretch>
      </xdr:blipFill>
      <xdr:spPr>
        <a:xfrm>
          <a:off x="1190627" y="11632406"/>
          <a:ext cx="1604024" cy="868846"/>
        </a:xfrm>
        <a:prstGeom prst="rect">
          <a:avLst/>
        </a:prstGeom>
      </xdr:spPr>
    </xdr:pic>
    <xdr:clientData/>
  </xdr:twoCellAnchor>
  <xdr:twoCellAnchor editAs="oneCell">
    <xdr:from>
      <xdr:col>2</xdr:col>
      <xdr:colOff>1595439</xdr:colOff>
      <xdr:row>9</xdr:row>
      <xdr:rowOff>3595687</xdr:rowOff>
    </xdr:from>
    <xdr:to>
      <xdr:col>2</xdr:col>
      <xdr:colOff>3106579</xdr:colOff>
      <xdr:row>9</xdr:row>
      <xdr:rowOff>4524375</xdr:rowOff>
    </xdr:to>
    <xdr:pic>
      <xdr:nvPicPr>
        <xdr:cNvPr id="18" name="Picture 17">
          <a:extLst>
            <a:ext uri="{FF2B5EF4-FFF2-40B4-BE49-F238E27FC236}">
              <a16:creationId xmlns:a16="http://schemas.microsoft.com/office/drawing/2014/main" id="{9828AC63-588F-A472-EB77-654B436595FF}"/>
            </a:ext>
          </a:extLst>
        </xdr:cNvPr>
        <xdr:cNvPicPr>
          <a:picLocks noChangeAspect="1"/>
        </xdr:cNvPicPr>
      </xdr:nvPicPr>
      <xdr:blipFill>
        <a:blip xmlns:r="http://schemas.openxmlformats.org/officeDocument/2006/relationships" r:embed="rId16"/>
        <a:stretch>
          <a:fillRect/>
        </a:stretch>
      </xdr:blipFill>
      <xdr:spPr>
        <a:xfrm>
          <a:off x="2678908" y="11739562"/>
          <a:ext cx="1511140" cy="928688"/>
        </a:xfrm>
        <a:prstGeom prst="rect">
          <a:avLst/>
        </a:prstGeom>
      </xdr:spPr>
    </xdr:pic>
    <xdr:clientData/>
  </xdr:twoCellAnchor>
  <xdr:twoCellAnchor editAs="oneCell">
    <xdr:from>
      <xdr:col>2</xdr:col>
      <xdr:colOff>2952750</xdr:colOff>
      <xdr:row>9</xdr:row>
      <xdr:rowOff>3702844</xdr:rowOff>
    </xdr:from>
    <xdr:to>
      <xdr:col>2</xdr:col>
      <xdr:colOff>4396639</xdr:colOff>
      <xdr:row>9</xdr:row>
      <xdr:rowOff>4485970</xdr:rowOff>
    </xdr:to>
    <xdr:pic>
      <xdr:nvPicPr>
        <xdr:cNvPr id="19" name="Picture 18">
          <a:extLst>
            <a:ext uri="{FF2B5EF4-FFF2-40B4-BE49-F238E27FC236}">
              <a16:creationId xmlns:a16="http://schemas.microsoft.com/office/drawing/2014/main" id="{26A588AA-9982-81A0-5EEA-7E960E9AB40F}"/>
            </a:ext>
          </a:extLst>
        </xdr:cNvPr>
        <xdr:cNvPicPr>
          <a:picLocks noChangeAspect="1"/>
        </xdr:cNvPicPr>
      </xdr:nvPicPr>
      <xdr:blipFill>
        <a:blip xmlns:r="http://schemas.openxmlformats.org/officeDocument/2006/relationships" r:embed="rId17"/>
        <a:stretch>
          <a:fillRect/>
        </a:stretch>
      </xdr:blipFill>
      <xdr:spPr>
        <a:xfrm>
          <a:off x="4036219" y="11846719"/>
          <a:ext cx="1443889" cy="783126"/>
        </a:xfrm>
        <a:prstGeom prst="rect">
          <a:avLst/>
        </a:prstGeom>
      </xdr:spPr>
    </xdr:pic>
    <xdr:clientData/>
  </xdr:twoCellAnchor>
  <xdr:twoCellAnchor editAs="oneCell">
    <xdr:from>
      <xdr:col>2</xdr:col>
      <xdr:colOff>71437</xdr:colOff>
      <xdr:row>14</xdr:row>
      <xdr:rowOff>1262061</xdr:rowOff>
    </xdr:from>
    <xdr:to>
      <xdr:col>2</xdr:col>
      <xdr:colOff>691276</xdr:colOff>
      <xdr:row>14</xdr:row>
      <xdr:rowOff>1905000</xdr:rowOff>
    </xdr:to>
    <xdr:pic>
      <xdr:nvPicPr>
        <xdr:cNvPr id="20" name="Picture 19">
          <a:extLst>
            <a:ext uri="{FF2B5EF4-FFF2-40B4-BE49-F238E27FC236}">
              <a16:creationId xmlns:a16="http://schemas.microsoft.com/office/drawing/2014/main" id="{EEAAD07D-E810-9632-D86A-577B950341EE}"/>
            </a:ext>
          </a:extLst>
        </xdr:cNvPr>
        <xdr:cNvPicPr>
          <a:picLocks noChangeAspect="1"/>
        </xdr:cNvPicPr>
      </xdr:nvPicPr>
      <xdr:blipFill>
        <a:blip xmlns:r="http://schemas.openxmlformats.org/officeDocument/2006/relationships" r:embed="rId18"/>
        <a:stretch>
          <a:fillRect/>
        </a:stretch>
      </xdr:blipFill>
      <xdr:spPr>
        <a:xfrm>
          <a:off x="1154906" y="17490280"/>
          <a:ext cx="619839" cy="642939"/>
        </a:xfrm>
        <a:prstGeom prst="rect">
          <a:avLst/>
        </a:prstGeom>
      </xdr:spPr>
    </xdr:pic>
    <xdr:clientData/>
  </xdr:twoCellAnchor>
  <xdr:twoCellAnchor editAs="oneCell">
    <xdr:from>
      <xdr:col>2</xdr:col>
      <xdr:colOff>809626</xdr:colOff>
      <xdr:row>14</xdr:row>
      <xdr:rowOff>1250155</xdr:rowOff>
    </xdr:from>
    <xdr:to>
      <xdr:col>2</xdr:col>
      <xdr:colOff>1534151</xdr:colOff>
      <xdr:row>14</xdr:row>
      <xdr:rowOff>1940718</xdr:rowOff>
    </xdr:to>
    <xdr:pic>
      <xdr:nvPicPr>
        <xdr:cNvPr id="21" name="Picture 20">
          <a:extLst>
            <a:ext uri="{FF2B5EF4-FFF2-40B4-BE49-F238E27FC236}">
              <a16:creationId xmlns:a16="http://schemas.microsoft.com/office/drawing/2014/main" id="{B8D77D04-D486-A3C9-2603-543716A34F50}"/>
            </a:ext>
          </a:extLst>
        </xdr:cNvPr>
        <xdr:cNvPicPr>
          <a:picLocks noChangeAspect="1"/>
        </xdr:cNvPicPr>
      </xdr:nvPicPr>
      <xdr:blipFill>
        <a:blip xmlns:r="http://schemas.openxmlformats.org/officeDocument/2006/relationships" r:embed="rId19"/>
        <a:stretch>
          <a:fillRect/>
        </a:stretch>
      </xdr:blipFill>
      <xdr:spPr>
        <a:xfrm>
          <a:off x="1893095" y="17478374"/>
          <a:ext cx="724525" cy="690563"/>
        </a:xfrm>
        <a:prstGeom prst="rect">
          <a:avLst/>
        </a:prstGeom>
      </xdr:spPr>
    </xdr:pic>
    <xdr:clientData/>
  </xdr:twoCellAnchor>
  <xdr:twoCellAnchor editAs="oneCell">
    <xdr:from>
      <xdr:col>2</xdr:col>
      <xdr:colOff>1726407</xdr:colOff>
      <xdr:row>14</xdr:row>
      <xdr:rowOff>1285875</xdr:rowOff>
    </xdr:from>
    <xdr:to>
      <xdr:col>2</xdr:col>
      <xdr:colOff>2372988</xdr:colOff>
      <xdr:row>14</xdr:row>
      <xdr:rowOff>1928813</xdr:rowOff>
    </xdr:to>
    <xdr:pic>
      <xdr:nvPicPr>
        <xdr:cNvPr id="22" name="Picture 21">
          <a:extLst>
            <a:ext uri="{FF2B5EF4-FFF2-40B4-BE49-F238E27FC236}">
              <a16:creationId xmlns:a16="http://schemas.microsoft.com/office/drawing/2014/main" id="{F0F93DE8-CCCA-AD73-FC0E-2A6E03DF7E1E}"/>
            </a:ext>
          </a:extLst>
        </xdr:cNvPr>
        <xdr:cNvPicPr>
          <a:picLocks noChangeAspect="1"/>
        </xdr:cNvPicPr>
      </xdr:nvPicPr>
      <xdr:blipFill>
        <a:blip xmlns:r="http://schemas.openxmlformats.org/officeDocument/2006/relationships" r:embed="rId20"/>
        <a:stretch>
          <a:fillRect/>
        </a:stretch>
      </xdr:blipFill>
      <xdr:spPr>
        <a:xfrm>
          <a:off x="2809876" y="17514094"/>
          <a:ext cx="646581" cy="642938"/>
        </a:xfrm>
        <a:prstGeom prst="rect">
          <a:avLst/>
        </a:prstGeom>
      </xdr:spPr>
    </xdr:pic>
    <xdr:clientData/>
  </xdr:twoCellAnchor>
  <xdr:twoCellAnchor editAs="oneCell">
    <xdr:from>
      <xdr:col>2</xdr:col>
      <xdr:colOff>654844</xdr:colOff>
      <xdr:row>2</xdr:row>
      <xdr:rowOff>1309687</xdr:rowOff>
    </xdr:from>
    <xdr:to>
      <xdr:col>2</xdr:col>
      <xdr:colOff>1274683</xdr:colOff>
      <xdr:row>2</xdr:row>
      <xdr:rowOff>1952626</xdr:rowOff>
    </xdr:to>
    <xdr:pic>
      <xdr:nvPicPr>
        <xdr:cNvPr id="23" name="Picture 22">
          <a:extLst>
            <a:ext uri="{FF2B5EF4-FFF2-40B4-BE49-F238E27FC236}">
              <a16:creationId xmlns:a16="http://schemas.microsoft.com/office/drawing/2014/main" id="{81F35868-F9DB-4F97-A8A2-E94E28300207}"/>
            </a:ext>
          </a:extLst>
        </xdr:cNvPr>
        <xdr:cNvPicPr>
          <a:picLocks noChangeAspect="1"/>
        </xdr:cNvPicPr>
      </xdr:nvPicPr>
      <xdr:blipFill>
        <a:blip xmlns:r="http://schemas.openxmlformats.org/officeDocument/2006/relationships" r:embed="rId18"/>
        <a:stretch>
          <a:fillRect/>
        </a:stretch>
      </xdr:blipFill>
      <xdr:spPr>
        <a:xfrm>
          <a:off x="1738313" y="5572125"/>
          <a:ext cx="619839" cy="642939"/>
        </a:xfrm>
        <a:prstGeom prst="rect">
          <a:avLst/>
        </a:prstGeom>
      </xdr:spPr>
    </xdr:pic>
    <xdr:clientData/>
  </xdr:twoCellAnchor>
  <xdr:twoCellAnchor editAs="oneCell">
    <xdr:from>
      <xdr:col>2</xdr:col>
      <xdr:colOff>1393033</xdr:colOff>
      <xdr:row>2</xdr:row>
      <xdr:rowOff>1297781</xdr:rowOff>
    </xdr:from>
    <xdr:to>
      <xdr:col>2</xdr:col>
      <xdr:colOff>2117558</xdr:colOff>
      <xdr:row>2</xdr:row>
      <xdr:rowOff>1988344</xdr:rowOff>
    </xdr:to>
    <xdr:pic>
      <xdr:nvPicPr>
        <xdr:cNvPr id="24" name="Picture 23">
          <a:extLst>
            <a:ext uri="{FF2B5EF4-FFF2-40B4-BE49-F238E27FC236}">
              <a16:creationId xmlns:a16="http://schemas.microsoft.com/office/drawing/2014/main" id="{0E75851B-620D-471A-81E6-8FF70CA3E7D6}"/>
            </a:ext>
          </a:extLst>
        </xdr:cNvPr>
        <xdr:cNvPicPr>
          <a:picLocks noChangeAspect="1"/>
        </xdr:cNvPicPr>
      </xdr:nvPicPr>
      <xdr:blipFill>
        <a:blip xmlns:r="http://schemas.openxmlformats.org/officeDocument/2006/relationships" r:embed="rId19"/>
        <a:stretch>
          <a:fillRect/>
        </a:stretch>
      </xdr:blipFill>
      <xdr:spPr>
        <a:xfrm>
          <a:off x="2476502" y="5560219"/>
          <a:ext cx="724525" cy="690563"/>
        </a:xfrm>
        <a:prstGeom prst="rect">
          <a:avLst/>
        </a:prstGeom>
      </xdr:spPr>
    </xdr:pic>
    <xdr:clientData/>
  </xdr:twoCellAnchor>
  <xdr:twoCellAnchor editAs="oneCell">
    <xdr:from>
      <xdr:col>2</xdr:col>
      <xdr:colOff>2309814</xdr:colOff>
      <xdr:row>2</xdr:row>
      <xdr:rowOff>1333501</xdr:rowOff>
    </xdr:from>
    <xdr:to>
      <xdr:col>2</xdr:col>
      <xdr:colOff>2956395</xdr:colOff>
      <xdr:row>2</xdr:row>
      <xdr:rowOff>1976439</xdr:rowOff>
    </xdr:to>
    <xdr:pic>
      <xdr:nvPicPr>
        <xdr:cNvPr id="25" name="Picture 24">
          <a:extLst>
            <a:ext uri="{FF2B5EF4-FFF2-40B4-BE49-F238E27FC236}">
              <a16:creationId xmlns:a16="http://schemas.microsoft.com/office/drawing/2014/main" id="{0ECA804B-216F-4E13-9DB2-52F085B097A8}"/>
            </a:ext>
          </a:extLst>
        </xdr:cNvPr>
        <xdr:cNvPicPr>
          <a:picLocks noChangeAspect="1"/>
        </xdr:cNvPicPr>
      </xdr:nvPicPr>
      <xdr:blipFill>
        <a:blip xmlns:r="http://schemas.openxmlformats.org/officeDocument/2006/relationships" r:embed="rId20"/>
        <a:stretch>
          <a:fillRect/>
        </a:stretch>
      </xdr:blipFill>
      <xdr:spPr>
        <a:xfrm>
          <a:off x="3393283" y="5595939"/>
          <a:ext cx="646581" cy="642938"/>
        </a:xfrm>
        <a:prstGeom prst="rect">
          <a:avLst/>
        </a:prstGeom>
      </xdr:spPr>
    </xdr:pic>
    <xdr:clientData/>
  </xdr:twoCellAnchor>
  <xdr:twoCellAnchor editAs="oneCell">
    <xdr:from>
      <xdr:col>1</xdr:col>
      <xdr:colOff>0</xdr:colOff>
      <xdr:row>0</xdr:row>
      <xdr:rowOff>0</xdr:rowOff>
    </xdr:from>
    <xdr:to>
      <xdr:col>2</xdr:col>
      <xdr:colOff>2333625</xdr:colOff>
      <xdr:row>0</xdr:row>
      <xdr:rowOff>1007435</xdr:rowOff>
    </xdr:to>
    <xdr:pic>
      <xdr:nvPicPr>
        <xdr:cNvPr id="26" name="Picture 25">
          <a:extLst>
            <a:ext uri="{FF2B5EF4-FFF2-40B4-BE49-F238E27FC236}">
              <a16:creationId xmlns:a16="http://schemas.microsoft.com/office/drawing/2014/main" id="{0B9B7197-9C6D-446E-925F-13A4D5FDA2F3}"/>
            </a:ext>
          </a:extLst>
        </xdr:cNvPr>
        <xdr:cNvPicPr>
          <a:picLocks noChangeAspect="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b="15123"/>
        <a:stretch/>
      </xdr:blipFill>
      <xdr:spPr>
        <a:xfrm>
          <a:off x="202406" y="0"/>
          <a:ext cx="3214688" cy="1007435"/>
        </a:xfrm>
        <a:prstGeom prst="rect">
          <a:avLst/>
        </a:prstGeom>
      </xdr:spPr>
    </xdr:pic>
    <xdr:clientData/>
  </xdr:twoCellAnchor>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9A542CD7-B4E0-4121-93A0-31FD4F1443C4}" name="Quotation8" displayName="Quotation8" ref="B8:I23" totalsRowCount="1" headerRowDxfId="139" dataDxfId="137" totalsRowDxfId="136" headerRowBorderDxfId="138" headerRowCellStyle="Currency">
  <autoFilter ref="B8:I22"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0612975C-CEE2-4EEE-88FF-7687135BB722}" name="Column1" dataDxfId="135" totalsRowDxfId="134" dataCellStyle="Comma"/>
    <tableColumn id="7" xr3:uid="{430DA33C-5A04-4DA8-BF44-01949C1A46D8}" name="Column2" dataDxfId="133" totalsRowDxfId="132"/>
    <tableColumn id="3" xr3:uid="{AF4C34B2-F950-413E-8232-CBC4ADDA8842}" name="Column3" dataDxfId="131" totalsRowDxfId="130"/>
    <tableColumn id="2" xr3:uid="{3D924270-A08C-4DE8-A85E-530C70041E1D}" name="Column4" dataDxfId="129" totalsRowDxfId="128" dataCellStyle="Hyperlink"/>
    <tableColumn id="10" xr3:uid="{6114B019-EEA9-48E8-9F46-F8B7AFC80460}" name="Column5" dataDxfId="127" totalsRowDxfId="126" dataCellStyle="Custom Field"/>
    <tableColumn id="4" xr3:uid="{0CE05966-6535-4F69-B323-DA346CE81C64}" name="Column6" dataDxfId="125" totalsRowDxfId="124" dataCellStyle="Currency"/>
    <tableColumn id="5" xr3:uid="{DE3D0982-B857-4275-97C8-001F4853D5D4}" name="Column7" dataDxfId="123" totalsRowDxfId="122" dataCellStyle="Currency">
      <calculatedColumnFormula>(Quotation8[[#This Row],[Column4]]*0.95)+((Quotation8[[#This Row],[Column5]]*C4))</calculatedColumnFormula>
    </tableColumn>
    <tableColumn id="11" xr3:uid="{073FAB2A-4F05-4EE0-B87A-B903DA4CB506}" name="Column8" dataDxfId="121" totalsRowDxfId="120"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7C096733-5211-480E-BB07-02A7B9E90E3E}" name="Quotation3" displayName="Quotation3" ref="B5:J24" totalsRowShown="0" headerRowDxfId="119" dataDxfId="117" totalsRowDxfId="116" headerRowBorderDxfId="118">
  <autoFilter ref="B5:J24"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autoFilter>
  <tableColumns count="9">
    <tableColumn id="1" xr3:uid="{359C1925-24B9-4A57-91FD-D53F7887DCD2}" name="QTY" dataDxfId="115" totalsRowDxfId="114" dataCellStyle="Comma"/>
    <tableColumn id="7" xr3:uid="{C541A4B0-3DAD-4F2C-8CA7-A482A217C0AB}" name="DESCRIPTION" dataDxfId="113" totalsRowDxfId="112"/>
    <tableColumn id="6" xr3:uid="{CE3D6BB6-AF69-4937-BECF-AB9A9A07357C}" name="IMAGE" dataDxfId="111" totalsRowDxfId="110"/>
    <tableColumn id="5" xr3:uid="{61DEE9EA-737F-4441-87A8-BFF4F39EBD20}" name="Fabric / Veneer Seat Options" dataDxfId="109" totalsRowDxfId="108"/>
    <tableColumn id="2" xr3:uid="{4688F32D-486C-4ECF-8808-9912A0A4DC91}" name="White Price" dataDxfId="107" totalsRowDxfId="106" dataCellStyle="Currency"/>
    <tableColumn id="8" xr3:uid="{DEF7CD04-C2FE-4046-9042-A48A090C2C80}" name="Metres" dataDxfId="105" totalsRowDxfId="104" dataCellStyle="Hyperlink"/>
    <tableColumn id="9" xr3:uid="{6B48CC54-6F2D-4E0E-9DFD-74438440FCC9}" name="Price" dataDxfId="103" totalsRowDxfId="102" dataCellStyle="Currency">
      <calculatedColumnFormula>F6+(G6*#REF!)</calculatedColumnFormula>
    </tableColumn>
    <tableColumn id="11" xr3:uid="{A8B91011-0CE8-4F80-87A5-7EFD8EAB8DC8}" name="Extended Price" dataDxfId="101" totalsRowDxfId="100" dataCellStyle="Currency">
      <calculatedColumnFormula>SUM(Quotation3[[#This Row],[QTY]])*#REF!</calculatedColumnFormula>
    </tableColumn>
    <tableColumn id="3" xr3:uid="{15B3427B-8DF0-47BA-8FE6-EC90229FC8B8}" name="Discount Offered" dataDxfId="99" totalsRowDxfId="98"/>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Quotation" displayName="Quotation" ref="B8:I40" totalsRowCount="1" headerRowDxfId="97" dataDxfId="95" totalsRowDxfId="94" headerRowBorderDxfId="96" headerRowCellStyle="Currency">
  <autoFilter ref="B8:I39"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00000000-0010-0000-0000-000001000000}" name="Column1" dataDxfId="93" totalsRowDxfId="92" dataCellStyle="Comma"/>
    <tableColumn id="7" xr3:uid="{00000000-0010-0000-0000-000007000000}" name="Column2" dataDxfId="91" totalsRowDxfId="90"/>
    <tableColumn id="3" xr3:uid="{00000000-0010-0000-0000-000003000000}" name="Column3" dataDxfId="89" totalsRowDxfId="88"/>
    <tableColumn id="2" xr3:uid="{E2575B9F-B370-4FB1-9B27-AD229BCA9553}" name="Column4" dataDxfId="87" totalsRowDxfId="86" dataCellStyle="Hyperlink"/>
    <tableColumn id="10" xr3:uid="{00000000-0010-0000-0000-00000A000000}" name="Column5" dataDxfId="85" totalsRowDxfId="84" dataCellStyle="Custom Field"/>
    <tableColumn id="4" xr3:uid="{00000000-0010-0000-0000-000004000000}" name="Column6" dataDxfId="83" totalsRowDxfId="82" dataCellStyle="Currency"/>
    <tableColumn id="5" xr3:uid="{18555456-CCCC-4193-A0E3-B181D3623596}" name="Column7" dataDxfId="81" totalsRowDxfId="80" dataCellStyle="Currency">
      <calculatedColumnFormula>(Quotation[[#This Row],[Column4]]*0.95)+((Quotation[[#This Row],[Column5]]*C4))</calculatedColumnFormula>
    </tableColumn>
    <tableColumn id="11" xr3:uid="{00000000-0010-0000-0000-00000B000000}" name="Column8" dataDxfId="79" totalsRowDxfId="78"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D6D28B45-6659-4ACF-B687-F6CEB9B85852}" name="Quotation9" displayName="Quotation9" ref="B8:I17" totalsRowCount="1" headerRowDxfId="77" dataDxfId="75" totalsRowDxfId="74" headerRowBorderDxfId="76" headerRowCellStyle="Currency">
  <autoFilter ref="B8:I16"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AAC947DD-2595-40A9-B3BE-29765D33D58A}" name="Column1" dataDxfId="73" totalsRowDxfId="72" dataCellStyle="Comma"/>
    <tableColumn id="7" xr3:uid="{BB132C39-9140-4626-B3C8-CC56AFD9D7B8}" name="Column2" dataDxfId="71" totalsRowDxfId="70"/>
    <tableColumn id="3" xr3:uid="{F3915951-57A6-4184-8B11-33DEB9FACDD5}" name="Column3" dataDxfId="69" totalsRowDxfId="68"/>
    <tableColumn id="2" xr3:uid="{6FEC9602-8FF2-45E0-96DD-83C18445094C}" name="Column4" dataDxfId="67" totalsRowDxfId="66" dataCellStyle="Hyperlink"/>
    <tableColumn id="10" xr3:uid="{E494430D-9C51-4DD1-BE73-6F35A6AF7FFC}" name="Column5" dataDxfId="65" totalsRowDxfId="64" dataCellStyle="Custom Field"/>
    <tableColumn id="4" xr3:uid="{080AB0EA-18A5-49A6-A7E8-44CFAF4144C2}" name="Column6" dataDxfId="63" totalsRowDxfId="62" dataCellStyle="Currency"/>
    <tableColumn id="5" xr3:uid="{068D9F7A-89DB-4558-9236-44894D568204}" name="Column7" dataDxfId="61" totalsRowDxfId="60" dataCellStyle="Currency">
      <calculatedColumnFormula>(Quotation9[[#This Row],[Column4]]*0.95)+((Quotation9[[#This Row],[Column5]]*C4))</calculatedColumnFormula>
    </tableColumn>
    <tableColumn id="11" xr3:uid="{D3F57352-B6DE-4A1C-9CCE-7C65C18033AE}" name="Column8" dataDxfId="59" totalsRowDxfId="58"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3A99A27E-753E-4B4C-861D-3AFB076FDE8D}" name="Quotation4" displayName="Quotation4" ref="B5:G67" totalsRowCount="1" headerRowDxfId="57" dataDxfId="56" totalsRowDxfId="55" totalsRowBorderDxfId="54">
  <autoFilter ref="B5:G66" xr:uid="{00000000-0009-0000-0100-000001000000}">
    <filterColumn colId="0" hiddenButton="1"/>
    <filterColumn colId="1" hiddenButton="1"/>
    <filterColumn colId="2" hiddenButton="1"/>
    <filterColumn colId="3" hiddenButton="1"/>
    <filterColumn colId="4" hiddenButton="1"/>
    <filterColumn colId="5" hiddenButton="1"/>
  </autoFilter>
  <tableColumns count="6">
    <tableColumn id="1" xr3:uid="{F349F49F-7025-4411-9EA8-8197FDD8E8A3}" name="QTY" dataDxfId="53" totalsRowDxfId="5" dataCellStyle="Comma"/>
    <tableColumn id="7" xr3:uid="{0902E2CA-4AC5-4381-8671-15A5E92C5BBC}" name="DESCRIPTION" totalsRowLabel="Total Estimate (excluding GST and Freight" dataDxfId="52" totalsRowDxfId="4"/>
    <tableColumn id="3" xr3:uid="{A7AFDE6F-0041-427E-A4E4-D8512923072F}" name="IMAGE" dataDxfId="51" totalsRowDxfId="3"/>
    <tableColumn id="4" xr3:uid="{8BF5CEC0-5D70-4E68-821F-719683E6EC32}" name="Unit Price" totalsRowLabel="SUB TOTAL" dataDxfId="50" totalsRowDxfId="2" dataCellStyle="Currency"/>
    <tableColumn id="11" xr3:uid="{5A604467-2329-4E21-91C4-88DCB1F7699E}" name="Sub-Total" totalsRowFunction="custom" dataDxfId="49" totalsRowDxfId="1" dataCellStyle="Currency">
      <calculatedColumnFormula>SUM(Quotation4[[#This Row],[QTY]])*E6</calculatedColumnFormula>
      <totalsRowFormula>SUM(F12:F66)</totalsRowFormula>
    </tableColumn>
    <tableColumn id="2" xr3:uid="{BBECBBCA-EB47-4347-8E55-1BEF148DCCB3}" name="Discount Offered" totalsRowFunction="custom" dataDxfId="48" totalsRowDxfId="0">
      <totalsRowFormula>SUM(G12:G66)</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AD46DE4E-80D8-40B7-9BE6-2964C49C16BD}" name="Quotation45" displayName="Quotation45" ref="B6:G14" totalsRowShown="0" headerRowDxfId="47" dataDxfId="46" totalsRowDxfId="45">
  <autoFilter ref="B6:G14" xr:uid="{00000000-0009-0000-0100-000001000000}">
    <filterColumn colId="0" hiddenButton="1"/>
    <filterColumn colId="1" hiddenButton="1"/>
    <filterColumn colId="2" hiddenButton="1"/>
    <filterColumn colId="3" hiddenButton="1"/>
    <filterColumn colId="4" hiddenButton="1"/>
    <filterColumn colId="5" hiddenButton="1"/>
  </autoFilter>
  <tableColumns count="6">
    <tableColumn id="1" xr3:uid="{C226C61B-40A3-4026-9AF4-2F0372D26980}" name="QTY" dataDxfId="44" totalsRowDxfId="43" dataCellStyle="Comma"/>
    <tableColumn id="7" xr3:uid="{41FBCC16-7836-4036-B8F6-5E6914DBC3A3}" name="DESCRIPTION" dataDxfId="42" totalsRowDxfId="41"/>
    <tableColumn id="3" xr3:uid="{ED1E1233-F360-415D-930D-E7B7C9C8492E}" name="IMAGE" dataDxfId="40" totalsRowDxfId="39"/>
    <tableColumn id="4" xr3:uid="{7478BA80-085D-4D6E-8D51-83A99867BF6B}" name="Unit Price" dataDxfId="38" totalsRowDxfId="37" dataCellStyle="Currency"/>
    <tableColumn id="11" xr3:uid="{344B8F4B-ACA4-42DA-81B3-28A69F2A8D6D}" name="Sub-Total" dataDxfId="36" totalsRowDxfId="35" dataCellStyle="Currency">
      <calculatedColumnFormula>SUM(Quotation45[[#This Row],[QTY]])*E7</calculatedColumnFormula>
    </tableColumn>
    <tableColumn id="2" xr3:uid="{E4393ADA-CB37-49CE-90E7-06BF1718D506}" name="Discount Offered" dataDxfId="34" totalsRowDxfId="33"/>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8BAE4863-EC6B-4759-9551-F42D759259FA}" name="Quotation46" displayName="Quotation46" ref="B7:F18" totalsRowCount="1" headerRowDxfId="32" dataDxfId="31" totalsRowDxfId="30">
  <autoFilter ref="B7:F17" xr:uid="{00000000-0009-0000-0100-000001000000}">
    <filterColumn colId="0" hiddenButton="1"/>
    <filterColumn colId="1" hiddenButton="1"/>
    <filterColumn colId="2" hiddenButton="1"/>
    <filterColumn colId="3" hiddenButton="1"/>
    <filterColumn colId="4" hiddenButton="1"/>
  </autoFilter>
  <tableColumns count="5">
    <tableColumn id="1" xr3:uid="{38D1D287-0ABF-423F-B21D-08C6200CFDAA}" name="QTY" dataDxfId="29" totalsRowDxfId="28" dataCellStyle="Comma"/>
    <tableColumn id="7" xr3:uid="{D710AC03-127F-4989-903F-C4C4FE16C0E8}" name="DESCRIPTION" dataDxfId="27" totalsRowDxfId="26"/>
    <tableColumn id="3" xr3:uid="{E6404BE7-9402-4C5B-A62B-3FC04906800B}" name="IMAGE" dataDxfId="25" totalsRowDxfId="24"/>
    <tableColumn id="4" xr3:uid="{C0A6F388-1DAB-43FC-BFB6-B86615004C96}" name="Unit Price" totalsRowLabel="SUB TOTAL" dataDxfId="23" totalsRowDxfId="22" dataCellStyle="Currency"/>
    <tableColumn id="11" xr3:uid="{0DAA47FD-02F9-4746-BC5D-0E8CE582E7D4}" name="Sub-Total" totalsRowFunction="custom" dataDxfId="21" totalsRowDxfId="20" dataCellStyle="Currency">
      <calculatedColumnFormula>SUM(Quotation46[[#This Row],[QTY]])*E8</calculatedColumnFormula>
      <totalsRowFormula>SUM(F8:F17)</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EBCA7D1D-4D6A-4FD6-B742-8E4FB1B6BCE1}" name="Quotation467" displayName="Quotation467" ref="B2:E20" totalsRowCount="1" headerRowDxfId="19" dataDxfId="18" totalsRowDxfId="17">
  <autoFilter ref="B2:E19" xr:uid="{00000000-0009-0000-0100-000001000000}">
    <filterColumn colId="0" hiddenButton="1"/>
    <filterColumn colId="1" hiddenButton="1"/>
    <filterColumn colId="2" hiddenButton="1"/>
    <filterColumn colId="3" hiddenButton="1"/>
  </autoFilter>
  <tableColumns count="4">
    <tableColumn id="1" xr3:uid="{AFFCD633-1BD0-47D0-9521-5E488BB6379C}" name="QTY" dataDxfId="16" totalsRowDxfId="15" dataCellStyle="Comma"/>
    <tableColumn id="7" xr3:uid="{2B0C6425-7234-4286-A5EC-879E17D69F6B}" name="DESCRIPTION" dataDxfId="14" totalsRowDxfId="13"/>
    <tableColumn id="4" xr3:uid="{F40D9711-4EAC-4C7B-9F45-32DF7560D5FB}" name="Unit Price" totalsRowLabel="SUB TOTAL" dataDxfId="12" totalsRowDxfId="11" dataCellStyle="Currency"/>
    <tableColumn id="11" xr3:uid="{56348DF2-0792-41C5-A298-194489D02F17}" name="Sub-Total" totalsRowFunction="custom" dataDxfId="10" totalsRowDxfId="9" dataCellStyle="Currency">
      <calculatedColumnFormula>SUM(Quotation467[[#This Row],[QTY]])*D3</calculatedColumnFormula>
      <totalsRowFormula>SUM(E3:E19)</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Classic 2">
      <a:maj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ajorFont>
      <a:min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1.bin"/><Relationship Id="rId3" Type="http://schemas.openxmlformats.org/officeDocument/2006/relationships/hyperlink" Target="https://wgshowroom.com.au/collections/studio-encore" TargetMode="External"/><Relationship Id="rId7" Type="http://schemas.openxmlformats.org/officeDocument/2006/relationships/hyperlink" Target="https://materialised.com.au/product-category/digital-print-collections/hot-off-the-press-collections-1/" TargetMode="External"/><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all-prints/" TargetMode="External"/><Relationship Id="rId5" Type="http://schemas.openxmlformats.org/officeDocument/2006/relationships/hyperlink" Target="https://materialised.com.au/?s=vista" TargetMode="External"/><Relationship Id="rId10" Type="http://schemas.openxmlformats.org/officeDocument/2006/relationships/table" Target="../tables/table1.xml"/><Relationship Id="rId4" Type="http://schemas.openxmlformats.org/officeDocument/2006/relationships/hyperlink" Target="https://materialised.com.au/product-category/fabric-collections/medketen/" TargetMode="External"/><Relationship Id="rId9"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drawing" Target="../drawings/drawing3.xml"/><Relationship Id="rId3" Type="http://schemas.openxmlformats.org/officeDocument/2006/relationships/hyperlink" Target="https://wgshowroom.com.au/collections/studio-encore" TargetMode="External"/><Relationship Id="rId7" Type="http://schemas.openxmlformats.org/officeDocument/2006/relationships/printerSettings" Target="../printerSettings/printerSettings3.bin"/><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digital-print-collections/hot-off-the-press-collections-1/" TargetMode="External"/><Relationship Id="rId5" Type="http://schemas.openxmlformats.org/officeDocument/2006/relationships/hyperlink" Target="https://materialised.com.au/product-category/all-prints/" TargetMode="External"/><Relationship Id="rId4" Type="http://schemas.openxmlformats.org/officeDocument/2006/relationships/hyperlink" Target="https://materialised.com.au/product-category/fabric-collections/medketen/" TargetMode="External"/><Relationship Id="rId9" Type="http://schemas.openxmlformats.org/officeDocument/2006/relationships/table" Target="../tables/table3.xm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gshowroom.com.au/collections/studio-encore" TargetMode="External"/><Relationship Id="rId7" Type="http://schemas.openxmlformats.org/officeDocument/2006/relationships/printerSettings" Target="../printerSettings/printerSettings4.bin"/><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digital-print-collections/hot-off-the-press-collections-1/" TargetMode="External"/><Relationship Id="rId5" Type="http://schemas.openxmlformats.org/officeDocument/2006/relationships/hyperlink" Target="https://materialised.com.au/product-category/all-prints/" TargetMode="External"/><Relationship Id="rId4" Type="http://schemas.openxmlformats.org/officeDocument/2006/relationships/hyperlink" Target="https://materialised.com.au/product-category/fabric-collections/medketen/" TargetMode="External"/><Relationship Id="rId9" Type="http://schemas.openxmlformats.org/officeDocument/2006/relationships/table" Target="../tables/table4.xml"/></Relationships>
</file>

<file path=xl/worksheets/_rels/sheet5.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table" Target="../tables/table6.x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51FCA5-B519-4BF8-A5BD-418BE3661D01}">
  <sheetPr>
    <tabColor theme="6"/>
  </sheetPr>
  <dimension ref="A1:P28"/>
  <sheetViews>
    <sheetView showGridLines="0" view="pageBreakPreview" zoomScale="60" zoomScaleNormal="73" workbookViewId="0">
      <pane xSplit="6" ySplit="8" topLeftCell="G9" activePane="bottomRight" state="frozen"/>
      <selection pane="topRight" activeCell="G1" sqref="G1"/>
      <selection pane="bottomLeft" activeCell="A17" sqref="A17"/>
      <selection pane="bottomRight" activeCell="S9" sqref="S9"/>
    </sheetView>
  </sheetViews>
  <sheetFormatPr defaultColWidth="9" defaultRowHeight="30" customHeight="1" x14ac:dyDescent="0.3"/>
  <cols>
    <col min="1" max="1" width="2.58203125" customWidth="1"/>
    <col min="2" max="2" width="12.33203125" customWidth="1"/>
    <col min="3" max="3" width="58.25" customWidth="1"/>
    <col min="4" max="4" width="32.25" customWidth="1"/>
    <col min="5" max="5" width="15.25" hidden="1" customWidth="1"/>
    <col min="6" max="6" width="1.33203125" hidden="1" customWidth="1"/>
    <col min="7" max="7" width="15.25" customWidth="1"/>
    <col min="8"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107</v>
      </c>
    </row>
    <row r="2" spans="1:16" ht="15" customHeight="1" x14ac:dyDescent="0.3">
      <c r="B2" s="15"/>
      <c r="C2" s="15"/>
      <c r="D2" s="15"/>
      <c r="E2" s="18"/>
      <c r="F2" s="15"/>
      <c r="G2" s="128"/>
      <c r="H2" s="128"/>
      <c r="I2" s="128"/>
      <c r="O2" s="140" t="s">
        <v>117</v>
      </c>
    </row>
    <row r="3" spans="1:16" ht="57.75" customHeight="1" x14ac:dyDescent="0.3">
      <c r="B3" s="108" t="s">
        <v>94</v>
      </c>
      <c r="C3" s="160" t="s">
        <v>95</v>
      </c>
      <c r="D3" s="161"/>
      <c r="E3" s="109"/>
      <c r="F3" s="110"/>
      <c r="G3" s="162" t="s">
        <v>104</v>
      </c>
      <c r="H3" s="163"/>
      <c r="I3" s="163"/>
      <c r="J3" s="163"/>
      <c r="K3" s="163"/>
      <c r="L3" s="163"/>
      <c r="M3" s="164"/>
      <c r="N3" s="111" t="s">
        <v>106</v>
      </c>
      <c r="O3" t="s">
        <v>118</v>
      </c>
      <c r="P3" s="141" t="s">
        <v>119</v>
      </c>
    </row>
    <row r="4" spans="1:16" ht="12.75" customHeight="1" x14ac:dyDescent="0.3">
      <c r="B4" s="50"/>
      <c r="C4" s="112"/>
      <c r="D4" s="23"/>
      <c r="E4" s="23"/>
      <c r="F4" s="6"/>
      <c r="G4" s="6"/>
      <c r="H4" s="6"/>
      <c r="I4" s="6"/>
    </row>
    <row r="5" spans="1:16" ht="117" x14ac:dyDescent="0.3">
      <c r="B5" s="129" t="s">
        <v>102</v>
      </c>
      <c r="C5" s="130" t="s">
        <v>79</v>
      </c>
      <c r="D5" s="130" t="s">
        <v>80</v>
      </c>
      <c r="E5" s="27" t="s">
        <v>6</v>
      </c>
      <c r="F5" s="131" t="s">
        <v>81</v>
      </c>
      <c r="G5" s="132" t="s">
        <v>82</v>
      </c>
      <c r="H5" s="132" t="s">
        <v>83</v>
      </c>
      <c r="I5" s="132" t="s">
        <v>75</v>
      </c>
      <c r="J5" s="132" t="s">
        <v>84</v>
      </c>
      <c r="K5" s="132" t="s">
        <v>85</v>
      </c>
      <c r="L5" s="132" t="s">
        <v>86</v>
      </c>
      <c r="M5" s="132" t="s">
        <v>87</v>
      </c>
      <c r="N5" s="129" t="s">
        <v>103</v>
      </c>
      <c r="O5" s="134" t="b">
        <v>0</v>
      </c>
    </row>
    <row r="6" spans="1:16" ht="29.25" customHeight="1" x14ac:dyDescent="0.3">
      <c r="B6" s="46"/>
      <c r="C6" s="91" t="s">
        <v>92</v>
      </c>
      <c r="D6" s="92"/>
      <c r="E6" s="93"/>
      <c r="F6" s="94"/>
      <c r="G6" s="95" t="b">
        <v>1</v>
      </c>
      <c r="H6" s="95" t="b">
        <v>0</v>
      </c>
      <c r="I6" s="95" t="b">
        <v>0</v>
      </c>
      <c r="J6" s="95" t="b">
        <v>0</v>
      </c>
      <c r="K6" s="95" t="b">
        <v>0</v>
      </c>
      <c r="L6" s="95" t="b">
        <v>0</v>
      </c>
      <c r="M6" s="95" t="b">
        <v>0</v>
      </c>
      <c r="N6" s="165" t="str">
        <f>_xlfn.CONCAT("Extended price based on $",(_xlfn.IFS(G6=TRUE,G7,H6=TRUE,H7,I6=TRUE,I7,J6=TRUE,J7,K6=TRUE,K7,L6=TRUE,L7,M6=TRUE,M7))," per metre")</f>
        <v>Extended price based on $33 per metre</v>
      </c>
      <c r="O6" s="133" t="s">
        <v>105</v>
      </c>
    </row>
    <row r="7" spans="1:16" ht="21" customHeight="1" x14ac:dyDescent="0.3">
      <c r="B7" s="46"/>
      <c r="C7" s="91"/>
      <c r="D7" s="92"/>
      <c r="E7" s="93"/>
      <c r="F7" s="94"/>
      <c r="G7" s="93">
        <v>33</v>
      </c>
      <c r="H7" s="93">
        <v>35</v>
      </c>
      <c r="I7" s="93">
        <v>38</v>
      </c>
      <c r="J7" s="93">
        <v>40</v>
      </c>
      <c r="K7" s="93">
        <v>70</v>
      </c>
      <c r="L7" s="93">
        <v>89</v>
      </c>
      <c r="M7" s="93">
        <v>110</v>
      </c>
      <c r="N7" s="166"/>
      <c r="O7" s="113">
        <v>0</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7"/>
    </row>
    <row r="9" spans="1:16" ht="177.75" customHeight="1" x14ac:dyDescent="0.3">
      <c r="B9" s="20">
        <v>0</v>
      </c>
      <c r="C9" s="28" t="s">
        <v>171</v>
      </c>
      <c r="D9" s="7"/>
      <c r="E9" s="9">
        <v>180</v>
      </c>
      <c r="F9" s="10">
        <v>0.8</v>
      </c>
      <c r="G9" s="96">
        <v>210</v>
      </c>
      <c r="H9" s="96">
        <f t="shared" ref="H9:M21" si="0">$E9+($F9*H$7)</f>
        <v>208</v>
      </c>
      <c r="I9" s="96">
        <f t="shared" si="0"/>
        <v>210.4</v>
      </c>
      <c r="J9" s="96">
        <f t="shared" si="0"/>
        <v>212</v>
      </c>
      <c r="K9" s="96">
        <f t="shared" si="0"/>
        <v>236</v>
      </c>
      <c r="L9" s="96">
        <f t="shared" si="0"/>
        <v>251.2</v>
      </c>
      <c r="M9" s="96">
        <f t="shared" si="0"/>
        <v>268</v>
      </c>
      <c r="N9" s="97" cm="1">
        <f t="array" ref="N9">_xlfn.IFS($G$6=TRUE,G9*$B9,$H$6=TRUE,H9*$B9,$I$6=TRUE,I9*$B9,$J$6=TRUE,J9*$B9,$K$6=TRUE,K9*$B9,$L$6=TRUE,L9*$B9,$M$6=TRUE,M9*$B9)</f>
        <v>0</v>
      </c>
      <c r="O9" s="97">
        <f>IF(Quotation8[[#This Row],[Column1]]&gt;0,ROUNDDOWN(N9-(Quotation8[[#This Row],[Column4]]*$O$7*Quotation8[[#This Row],[Column1]]),0),0)</f>
        <v>0</v>
      </c>
    </row>
    <row r="10" spans="1:16" ht="132" customHeight="1" x14ac:dyDescent="0.3">
      <c r="B10" s="20">
        <v>0</v>
      </c>
      <c r="C10" s="135" t="s">
        <v>172</v>
      </c>
      <c r="D10" s="26"/>
      <c r="E10" s="9">
        <v>180</v>
      </c>
      <c r="F10" s="10">
        <v>0.9</v>
      </c>
      <c r="G10" s="96">
        <v>210</v>
      </c>
      <c r="H10" s="96">
        <f t="shared" si="0"/>
        <v>211.5</v>
      </c>
      <c r="I10" s="96">
        <f t="shared" si="0"/>
        <v>214.2</v>
      </c>
      <c r="J10" s="96">
        <f t="shared" si="0"/>
        <v>216</v>
      </c>
      <c r="K10" s="96">
        <f t="shared" si="0"/>
        <v>243</v>
      </c>
      <c r="L10" s="96">
        <f t="shared" si="0"/>
        <v>260.10000000000002</v>
      </c>
      <c r="M10" s="96">
        <f t="shared" si="0"/>
        <v>279</v>
      </c>
      <c r="N10" s="97" cm="1">
        <f t="array" ref="N10">_xlfn.IFS($G$6=TRUE,G10*$B10,$H$6=TRUE,H10*$B10,$I$6=TRUE,I10*$B10,$J$6=TRUE,J10*$B10,$K$6=TRUE,K10*$B10,$L$6=TRUE,L10*$B10,$M$6=TRUE,M10*$B10)</f>
        <v>0</v>
      </c>
      <c r="O10" s="97">
        <f>IF(Quotation8[[#This Row],[Column1]]&gt;0,ROUNDDOWN(N10-(Quotation8[[#This Row],[Column4]]*$O$7*Quotation8[[#This Row],[Column1]]),0),0)</f>
        <v>0</v>
      </c>
    </row>
    <row r="11" spans="1:16" ht="126.75" customHeight="1" x14ac:dyDescent="0.3">
      <c r="B11" s="20">
        <v>0</v>
      </c>
      <c r="C11" s="21" t="s">
        <v>173</v>
      </c>
      <c r="D11" s="7"/>
      <c r="E11" s="9">
        <v>215</v>
      </c>
      <c r="F11" s="10">
        <v>0.9</v>
      </c>
      <c r="G11" s="96">
        <v>250</v>
      </c>
      <c r="H11" s="96">
        <f t="shared" si="0"/>
        <v>246.5</v>
      </c>
      <c r="I11" s="96">
        <f t="shared" si="0"/>
        <v>249.2</v>
      </c>
      <c r="J11" s="96">
        <f t="shared" si="0"/>
        <v>251</v>
      </c>
      <c r="K11" s="96">
        <f t="shared" si="0"/>
        <v>278</v>
      </c>
      <c r="L11" s="96">
        <f t="shared" si="0"/>
        <v>295.10000000000002</v>
      </c>
      <c r="M11" s="96">
        <f t="shared" si="0"/>
        <v>314</v>
      </c>
      <c r="N11" s="97" cm="1">
        <f t="array" ref="N11">_xlfn.IFS($G$6=TRUE,G11*$B11,$H$6=TRUE,H11*$B11,$I$6=TRUE,I11*$B11,$J$6=TRUE,J11*$B11,$K$6=TRUE,K11*$B11,$L$6=TRUE,L11*$B11,$M$6=TRUE,M11*$B11)</f>
        <v>0</v>
      </c>
      <c r="O11" s="97">
        <f>IF(Quotation8[[#This Row],[Column1]]&gt;0,ROUNDDOWN(N11-(Quotation8[[#This Row],[Column4]]*$O$7*Quotation8[[#This Row],[Column1]]),0),0)</f>
        <v>0</v>
      </c>
    </row>
    <row r="12" spans="1:16" ht="128.25" customHeight="1" x14ac:dyDescent="0.3">
      <c r="B12" s="20">
        <v>0</v>
      </c>
      <c r="C12" s="28" t="s">
        <v>174</v>
      </c>
      <c r="D12" s="26"/>
      <c r="E12" s="9">
        <v>215</v>
      </c>
      <c r="F12" s="10">
        <v>0.9</v>
      </c>
      <c r="G12" s="96">
        <v>250</v>
      </c>
      <c r="H12" s="96">
        <f t="shared" si="0"/>
        <v>246.5</v>
      </c>
      <c r="I12" s="96">
        <f t="shared" si="0"/>
        <v>249.2</v>
      </c>
      <c r="J12" s="96">
        <f t="shared" si="0"/>
        <v>251</v>
      </c>
      <c r="K12" s="96">
        <f t="shared" si="0"/>
        <v>278</v>
      </c>
      <c r="L12" s="96">
        <f t="shared" si="0"/>
        <v>295.10000000000002</v>
      </c>
      <c r="M12" s="96">
        <f t="shared" si="0"/>
        <v>314</v>
      </c>
      <c r="N12" s="97" cm="1">
        <f t="array" ref="N12">_xlfn.IFS($G$6=TRUE,G12*$B12,$H$6=TRUE,H12*$B12,$I$6=TRUE,I12*$B12,$J$6=TRUE,J12*$B12,$K$6=TRUE,K12*$B12,$L$6=TRUE,L12*$B12,$M$6=TRUE,M12*$B12)</f>
        <v>0</v>
      </c>
      <c r="O12" s="97">
        <f>IF(Quotation8[[#This Row],[Column1]]&gt;0,ROUNDDOWN(N12-(Quotation8[[#This Row],[Column4]]*$O$7*Quotation8[[#This Row],[Column1]]),0),0)</f>
        <v>0</v>
      </c>
    </row>
    <row r="13" spans="1:16" ht="124.5" customHeight="1" x14ac:dyDescent="0.3">
      <c r="B13" s="20">
        <v>0</v>
      </c>
      <c r="C13" s="21" t="s">
        <v>108</v>
      </c>
      <c r="D13" s="7"/>
      <c r="E13" s="9">
        <v>120</v>
      </c>
      <c r="F13" s="10">
        <v>0</v>
      </c>
      <c r="G13" s="96">
        <f t="shared" ref="G13:G21" si="1">$E13+($F13*G$7)</f>
        <v>120</v>
      </c>
      <c r="H13" s="96">
        <f t="shared" si="0"/>
        <v>120</v>
      </c>
      <c r="I13" s="96">
        <f t="shared" si="0"/>
        <v>120</v>
      </c>
      <c r="J13" s="96">
        <f t="shared" si="0"/>
        <v>120</v>
      </c>
      <c r="K13" s="96">
        <f t="shared" si="0"/>
        <v>120</v>
      </c>
      <c r="L13" s="96">
        <f t="shared" si="0"/>
        <v>120</v>
      </c>
      <c r="M13" s="96">
        <f t="shared" si="0"/>
        <v>120</v>
      </c>
      <c r="N13" s="97" cm="1">
        <f t="array" ref="N13">_xlfn.IFS($G$6=TRUE,G13*$B13,$H$6=TRUE,H13*$B13,$I$6=TRUE,I13*$B13,$J$6=TRUE,J13*$B13,$K$6=TRUE,K13*$B13,$L$6=TRUE,L13*$B13,$M$6=TRUE,M13*$B13)</f>
        <v>0</v>
      </c>
      <c r="O13" s="97">
        <f>IF(Quotation8[[#This Row],[Column1]]&gt;0,ROUNDDOWN(N13-(Quotation8[[#This Row],[Column4]]*$O$7*Quotation8[[#This Row],[Column1]]),0),0)</f>
        <v>0</v>
      </c>
    </row>
    <row r="14" spans="1:16" ht="120.75" customHeight="1" x14ac:dyDescent="0.3">
      <c r="B14" s="20">
        <v>0</v>
      </c>
      <c r="C14" s="136" t="s">
        <v>109</v>
      </c>
      <c r="D14" s="7"/>
      <c r="E14" s="9">
        <v>155</v>
      </c>
      <c r="F14" s="10">
        <v>0.4</v>
      </c>
      <c r="G14" s="96">
        <f t="shared" si="1"/>
        <v>168.2</v>
      </c>
      <c r="H14" s="96">
        <f t="shared" si="0"/>
        <v>169</v>
      </c>
      <c r="I14" s="96">
        <f t="shared" si="0"/>
        <v>170.2</v>
      </c>
      <c r="J14" s="96">
        <f t="shared" si="0"/>
        <v>171</v>
      </c>
      <c r="K14" s="96">
        <f t="shared" si="0"/>
        <v>183</v>
      </c>
      <c r="L14" s="96">
        <f t="shared" si="0"/>
        <v>190.6</v>
      </c>
      <c r="M14" s="96">
        <f t="shared" si="0"/>
        <v>199</v>
      </c>
      <c r="N14" s="97" cm="1">
        <f t="array" ref="N14">_xlfn.IFS($G$6=TRUE,G14*$B14,$H$6=TRUE,H14*$B14,$I$6=TRUE,I14*$B14,$J$6=TRUE,J14*$B14,$K$6=TRUE,K14*$B14,$L$6=TRUE,L14*$B14,$M$6=TRUE,M14*$B14)</f>
        <v>0</v>
      </c>
      <c r="O14" s="97">
        <f>IF(Quotation8[[#This Row],[Column1]]&gt;0,ROUNDDOWN(N14-(Quotation8[[#This Row],[Column4]]*$O$7*Quotation8[[#This Row],[Column1]]),0),0)</f>
        <v>0</v>
      </c>
    </row>
    <row r="15" spans="1:16" ht="122.25" customHeight="1" x14ac:dyDescent="0.3">
      <c r="B15" s="27">
        <v>0</v>
      </c>
      <c r="C15" s="137" t="s">
        <v>110</v>
      </c>
      <c r="D15" s="7"/>
      <c r="E15" s="9">
        <v>319</v>
      </c>
      <c r="F15" s="10">
        <v>1</v>
      </c>
      <c r="G15" s="96">
        <f t="shared" si="1"/>
        <v>352</v>
      </c>
      <c r="H15" s="96">
        <f t="shared" si="0"/>
        <v>354</v>
      </c>
      <c r="I15" s="96">
        <f t="shared" si="0"/>
        <v>357</v>
      </c>
      <c r="J15" s="96">
        <f t="shared" si="0"/>
        <v>359</v>
      </c>
      <c r="K15" s="96">
        <f t="shared" si="0"/>
        <v>389</v>
      </c>
      <c r="L15" s="96">
        <f t="shared" si="0"/>
        <v>408</v>
      </c>
      <c r="M15" s="96">
        <f t="shared" si="0"/>
        <v>429</v>
      </c>
      <c r="N15" s="97" cm="1">
        <f t="array" ref="N15">_xlfn.IFS($G$6=TRUE,G15*$B15,$H$6=TRUE,H15*$B15,$I$6=TRUE,I15*$B15,$J$6=TRUE,J15*$B15,$K$6=TRUE,K15*$B15,$L$6=TRUE,L15*$B15,$M$6=TRUE,M15*$B15)</f>
        <v>0</v>
      </c>
      <c r="O15" s="97">
        <f>IF(Quotation8[[#This Row],[Column1]]&gt;0,ROUNDDOWN(N15-(Quotation8[[#This Row],[Column4]]*$O$7*Quotation8[[#This Row],[Column1]]),0),0)</f>
        <v>0</v>
      </c>
    </row>
    <row r="16" spans="1:16" ht="122.25" customHeight="1" x14ac:dyDescent="0.3">
      <c r="B16" s="27">
        <v>0</v>
      </c>
      <c r="C16" s="137" t="s">
        <v>111</v>
      </c>
      <c r="D16" s="7"/>
      <c r="E16" s="9">
        <v>319</v>
      </c>
      <c r="F16" s="10">
        <v>1</v>
      </c>
      <c r="G16" s="96">
        <f t="shared" si="1"/>
        <v>352</v>
      </c>
      <c r="H16" s="96">
        <f t="shared" si="0"/>
        <v>354</v>
      </c>
      <c r="I16" s="96">
        <f t="shared" si="0"/>
        <v>357</v>
      </c>
      <c r="J16" s="96">
        <f t="shared" si="0"/>
        <v>359</v>
      </c>
      <c r="K16" s="96">
        <f t="shared" si="0"/>
        <v>389</v>
      </c>
      <c r="L16" s="96">
        <f t="shared" si="0"/>
        <v>408</v>
      </c>
      <c r="M16" s="96">
        <f t="shared" si="0"/>
        <v>429</v>
      </c>
      <c r="N16" s="97" cm="1">
        <f t="array" ref="N16">_xlfn.IFS($G$6=TRUE,G16*$B16,$H$6=TRUE,H16*$B16,$I$6=TRUE,I16*$B16,$J$6=TRUE,J16*$B16,$K$6=TRUE,K16*$B16,$L$6=TRUE,L16*$B16,$M$6=TRUE,M16*$B16)</f>
        <v>0</v>
      </c>
      <c r="O16" s="97">
        <f>IF(Quotation8[[#This Row],[Column1]]&gt;0,ROUNDDOWN(N16-(Quotation8[[#This Row],[Column4]]*$O$7*Quotation8[[#This Row],[Column1]]),0),0)</f>
        <v>0</v>
      </c>
    </row>
    <row r="17" spans="2:15" ht="126" customHeight="1" thickBot="1" x14ac:dyDescent="0.35">
      <c r="B17" s="20">
        <v>0</v>
      </c>
      <c r="C17" s="138" t="s">
        <v>112</v>
      </c>
      <c r="D17" s="7"/>
      <c r="E17" s="9">
        <v>208</v>
      </c>
      <c r="F17" s="10">
        <v>0.4</v>
      </c>
      <c r="G17" s="96">
        <f t="shared" si="1"/>
        <v>221.2</v>
      </c>
      <c r="H17" s="96">
        <f t="shared" si="0"/>
        <v>222</v>
      </c>
      <c r="I17" s="96">
        <f t="shared" si="0"/>
        <v>223.2</v>
      </c>
      <c r="J17" s="96">
        <f t="shared" si="0"/>
        <v>224</v>
      </c>
      <c r="K17" s="96">
        <f t="shared" si="0"/>
        <v>236</v>
      </c>
      <c r="L17" s="96">
        <f t="shared" si="0"/>
        <v>243.6</v>
      </c>
      <c r="M17" s="96">
        <f t="shared" si="0"/>
        <v>252</v>
      </c>
      <c r="N17" s="97" cm="1">
        <f t="array" ref="N17">_xlfn.IFS($G$6=TRUE,G17*$B17,$H$6=TRUE,H17*$B17,$I$6=TRUE,I17*$B17,$J$6=TRUE,J17*$B17,$K$6=TRUE,K17*$B17,$L$6=TRUE,L17*$B17,$M$6=TRUE,M17*$B17)</f>
        <v>0</v>
      </c>
      <c r="O17" s="97">
        <f>IF(Quotation8[[#This Row],[Column1]]&gt;0,ROUNDDOWN(N17-(Quotation8[[#This Row],[Column4]]*$O$7*Quotation8[[#This Row],[Column1]]),0),0)</f>
        <v>0</v>
      </c>
    </row>
    <row r="18" spans="2:15" ht="108.75" customHeight="1" x14ac:dyDescent="0.3">
      <c r="B18" s="20">
        <v>0</v>
      </c>
      <c r="C18" s="139" t="s">
        <v>113</v>
      </c>
      <c r="D18" s="7"/>
      <c r="E18" s="9">
        <v>230</v>
      </c>
      <c r="F18" s="10">
        <v>0.4</v>
      </c>
      <c r="G18" s="96">
        <f t="shared" si="1"/>
        <v>243.2</v>
      </c>
      <c r="H18" s="96">
        <f t="shared" si="0"/>
        <v>244</v>
      </c>
      <c r="I18" s="96">
        <f t="shared" si="0"/>
        <v>245.2</v>
      </c>
      <c r="J18" s="96">
        <f t="shared" si="0"/>
        <v>246</v>
      </c>
      <c r="K18" s="96">
        <f t="shared" si="0"/>
        <v>258</v>
      </c>
      <c r="L18" s="96">
        <f t="shared" si="0"/>
        <v>265.60000000000002</v>
      </c>
      <c r="M18" s="96">
        <f t="shared" si="0"/>
        <v>274</v>
      </c>
      <c r="N18" s="97" cm="1">
        <f t="array" ref="N18">_xlfn.IFS($G$6=TRUE,G18*$B18,$H$6=TRUE,H18*$B18,$I$6=TRUE,I18*$B18,$J$6=TRUE,J18*$B18,$K$6=TRUE,K18*$B18,$L$6=TRUE,L18*$B18,$M$6=TRUE,M18*$B18)</f>
        <v>0</v>
      </c>
      <c r="O18" s="97">
        <f>IF(Quotation8[[#This Row],[Column1]]&gt;0,ROUNDDOWN(N18-(Quotation8[[#This Row],[Column4]]*$O$7*Quotation8[[#This Row],[Column1]]),0),0)</f>
        <v>0</v>
      </c>
    </row>
    <row r="19" spans="2:15" ht="135.75" customHeight="1" thickBot="1" x14ac:dyDescent="0.35">
      <c r="B19" s="20">
        <v>0</v>
      </c>
      <c r="C19" s="138" t="s">
        <v>114</v>
      </c>
      <c r="D19" s="7"/>
      <c r="E19" s="9">
        <v>160</v>
      </c>
      <c r="F19" s="10">
        <v>0.7</v>
      </c>
      <c r="G19" s="96">
        <f t="shared" si="1"/>
        <v>183.1</v>
      </c>
      <c r="H19" s="96">
        <f t="shared" si="0"/>
        <v>184.5</v>
      </c>
      <c r="I19" s="96">
        <f t="shared" si="0"/>
        <v>186.6</v>
      </c>
      <c r="J19" s="96">
        <f t="shared" si="0"/>
        <v>188</v>
      </c>
      <c r="K19" s="96">
        <f t="shared" si="0"/>
        <v>209</v>
      </c>
      <c r="L19" s="96">
        <f t="shared" si="0"/>
        <v>222.3</v>
      </c>
      <c r="M19" s="96">
        <f t="shared" si="0"/>
        <v>237</v>
      </c>
      <c r="N19" s="97" cm="1">
        <f t="array" ref="N19">_xlfn.IFS($G$6=TRUE,G19*$B19,$H$6=TRUE,H19*$B19,$I$6=TRUE,I19*$B19,$J$6=TRUE,J19*$B19,$K$6=TRUE,K19*$B19,$L$6=TRUE,L19*$B19,$M$6=TRUE,M19*$B19)</f>
        <v>0</v>
      </c>
      <c r="O19" s="97">
        <f>IF(Quotation8[[#This Row],[Column1]]&gt;0,ROUNDDOWN(N19-(Quotation8[[#This Row],[Column4]]*$O$7*Quotation8[[#This Row],[Column1]]),0),0)</f>
        <v>0</v>
      </c>
    </row>
    <row r="20" spans="2:15" ht="132" customHeight="1" thickBot="1" x14ac:dyDescent="0.35">
      <c r="B20" s="20">
        <v>0</v>
      </c>
      <c r="C20" s="139" t="s">
        <v>116</v>
      </c>
      <c r="D20" s="7"/>
      <c r="E20" s="9">
        <v>258</v>
      </c>
      <c r="F20" s="10">
        <v>0.7</v>
      </c>
      <c r="G20" s="96">
        <f t="shared" si="1"/>
        <v>281.10000000000002</v>
      </c>
      <c r="H20" s="96">
        <f t="shared" si="0"/>
        <v>282.5</v>
      </c>
      <c r="I20" s="96">
        <f t="shared" si="0"/>
        <v>284.60000000000002</v>
      </c>
      <c r="J20" s="96">
        <f t="shared" si="0"/>
        <v>286</v>
      </c>
      <c r="K20" s="96">
        <f t="shared" si="0"/>
        <v>307</v>
      </c>
      <c r="L20" s="96">
        <f t="shared" si="0"/>
        <v>320.3</v>
      </c>
      <c r="M20" s="96">
        <f t="shared" si="0"/>
        <v>335</v>
      </c>
      <c r="N20" s="97" cm="1">
        <f t="array" ref="N20">_xlfn.IFS($G$6=TRUE,G20*$B20,$H$6=TRUE,H20*$B20,$I$6=TRUE,I20*$B20,$J$6=TRUE,J20*$B20,$K$6=TRUE,K20*$B20,$L$6=TRUE,L20*$B20,$M$6=TRUE,M20*$B20)</f>
        <v>0</v>
      </c>
      <c r="O20" s="97">
        <f>IF(Quotation8[[#This Row],[Column1]]&gt;0,ROUNDDOWN(N20-(Quotation8[[#This Row],[Column4]]*$O$7*Quotation8[[#This Row],[Column1]]),0),0)</f>
        <v>0</v>
      </c>
    </row>
    <row r="21" spans="2:15" ht="130.5" customHeight="1" x14ac:dyDescent="0.3">
      <c r="B21" s="20">
        <v>0</v>
      </c>
      <c r="C21" s="139" t="s">
        <v>115</v>
      </c>
      <c r="D21" s="7"/>
      <c r="E21" s="9">
        <v>208</v>
      </c>
      <c r="F21" s="10">
        <v>0.7</v>
      </c>
      <c r="G21" s="96">
        <f t="shared" si="1"/>
        <v>231.1</v>
      </c>
      <c r="H21" s="96">
        <f t="shared" si="0"/>
        <v>232.5</v>
      </c>
      <c r="I21" s="96">
        <f t="shared" si="0"/>
        <v>234.6</v>
      </c>
      <c r="J21" s="96">
        <f t="shared" si="0"/>
        <v>236</v>
      </c>
      <c r="K21" s="96">
        <f t="shared" si="0"/>
        <v>257</v>
      </c>
      <c r="L21" s="96">
        <f t="shared" si="0"/>
        <v>270.3</v>
      </c>
      <c r="M21" s="96">
        <f t="shared" si="0"/>
        <v>285</v>
      </c>
      <c r="N21" s="97" cm="1">
        <f t="array" ref="N21">_xlfn.IFS($G$6=TRUE,G21*$B21,$H$6=TRUE,H21*$B21,$I$6=TRUE,I21*$B21,$J$6=TRUE,J21*$B21,$K$6=TRUE,K21*$B21,$L$6=TRUE,L21*$B21,$M$6=TRUE,M21*$B21)</f>
        <v>0</v>
      </c>
      <c r="O21" s="97">
        <f>IF(Quotation8[[#This Row],[Column1]]&gt;0,ROUNDDOWN(N21-(Quotation8[[#This Row],[Column4]]*$O$7*Quotation8[[#This Row],[Column1]]),0),0)</f>
        <v>0</v>
      </c>
    </row>
    <row r="22" spans="2:15" ht="27" customHeight="1" x14ac:dyDescent="0.3">
      <c r="B22" s="98"/>
      <c r="C22" s="99" t="s">
        <v>93</v>
      </c>
      <c r="D22" s="100"/>
      <c r="E22" s="101"/>
      <c r="F22" s="102"/>
      <c r="G22" s="103"/>
      <c r="H22" s="103"/>
      <c r="I22" s="103"/>
      <c r="J22" s="103"/>
      <c r="K22" s="103"/>
      <c r="L22" s="103"/>
      <c r="M22" s="103"/>
      <c r="N22" s="103">
        <f>SUM(N9:N21)</f>
        <v>0</v>
      </c>
      <c r="O22" s="103">
        <f>SUM(O9:O21)</f>
        <v>0</v>
      </c>
    </row>
    <row r="23" spans="2:15" ht="30" customHeight="1" x14ac:dyDescent="0.3">
      <c r="B23" s="4"/>
      <c r="C23" s="4"/>
      <c r="D23" s="4"/>
      <c r="E23" s="4"/>
      <c r="F23" s="18"/>
      <c r="G23" s="52"/>
      <c r="H23" s="52"/>
      <c r="I23" s="104"/>
    </row>
    <row r="24" spans="2:15" ht="21.75" customHeight="1" x14ac:dyDescent="0.3">
      <c r="B24" s="4"/>
      <c r="C24" s="4"/>
      <c r="D24" s="4"/>
      <c r="E24" s="4"/>
      <c r="F24" s="4"/>
      <c r="G24" s="32"/>
      <c r="H24" s="32"/>
      <c r="I24" s="105"/>
    </row>
    <row r="25" spans="2:15" ht="30" customHeight="1" x14ac:dyDescent="0.3">
      <c r="B25" s="4"/>
      <c r="C25" s="4"/>
      <c r="D25" s="4"/>
      <c r="E25" s="4"/>
      <c r="F25" s="4"/>
      <c r="G25" s="32"/>
      <c r="H25" s="32"/>
      <c r="I25" s="106"/>
    </row>
    <row r="26" spans="2:15" ht="30" customHeight="1" x14ac:dyDescent="0.3">
      <c r="B26" s="4"/>
      <c r="C26" s="4"/>
      <c r="D26" s="4"/>
      <c r="E26" s="4"/>
      <c r="F26" s="4"/>
      <c r="G26" s="4"/>
      <c r="H26" s="4"/>
      <c r="I26" s="107"/>
    </row>
    <row r="27" spans="2:15" ht="30" customHeight="1" x14ac:dyDescent="0.3">
      <c r="B27" s="168"/>
      <c r="C27" s="168"/>
      <c r="D27" s="168"/>
      <c r="E27" s="168"/>
      <c r="F27" s="168"/>
      <c r="G27" s="168"/>
      <c r="H27" s="168"/>
      <c r="I27" s="168"/>
    </row>
    <row r="28" spans="2:15" ht="30" customHeight="1" x14ac:dyDescent="0.3">
      <c r="B28" s="169"/>
      <c r="C28" s="169"/>
      <c r="D28" s="169"/>
      <c r="E28" s="169"/>
      <c r="F28" s="169"/>
      <c r="G28" s="169"/>
      <c r="H28" s="169"/>
      <c r="I28" s="169"/>
    </row>
  </sheetData>
  <dataConsolidate/>
  <mergeCells count="5">
    <mergeCell ref="C3:D3"/>
    <mergeCell ref="G3:M3"/>
    <mergeCell ref="N6:N8"/>
    <mergeCell ref="B27:I27"/>
    <mergeCell ref="B28:I28"/>
  </mergeCells>
  <conditionalFormatting sqref="G6:M6">
    <cfRule type="cellIs" dxfId="8" priority="1" operator="equal">
      <formula>TRUE</formula>
    </cfRule>
  </conditionalFormatting>
  <dataValidations count="15">
    <dataValidation allowBlank="1" showInputMessage="1" showErrorMessage="1" prompt="Enter Comments or Special Instructions in cell at right" sqref="B4 B3" xr:uid="{AA6302FC-82D5-43C4-815F-62C3A969613E}"/>
    <dataValidation allowBlank="1" showInputMessage="1" showErrorMessage="1" prompt="Enter Unit Price in this column under this heading" sqref="G5:M6" xr:uid="{9C68E5F7-1340-46B7-BD62-07351E5831A8}"/>
    <dataValidation allowBlank="1" showInputMessage="1" showErrorMessage="1" prompt="Append company Contact Name, Phone Number, and Email address in this cell" sqref="B27:I27" xr:uid="{0FD6DF5B-FA77-45EA-B7CE-6CB77D78FD19}"/>
    <dataValidation allowBlank="1" showInputMessage="1" showErrorMessage="1" prompt="Enter shipping details in cells B14 through G15, and product details in table starting in cell B17. Enter Salesperson name in cell below" sqref="F4:H4 F3" xr:uid="{4878038A-30A4-4D93-942D-B45ABB2EF8B1}"/>
    <dataValidation allowBlank="1" showInputMessage="1" showErrorMessage="1" prompt="Enter Company Name in this cell and slogan in cell below. Quotation title is in cell at right" sqref="B1:I1" xr:uid="{4914745D-69D8-4F8F-840A-F90BF7DBCBB7}"/>
    <dataValidation allowBlank="1" showInputMessage="1" showErrorMessage="1" prompt="Enter Description in this column under this heading" sqref="C5:F8 C10" xr:uid="{0859364B-0114-4615-9EDA-93AB3328E37B}"/>
    <dataValidation allowBlank="1" showInputMessage="1" showErrorMessage="1" prompt="Enter Purchase Order Number in cell below" sqref="I4 C4:E4 E3 C3" xr:uid="{EB6E7A6F-C3C3-4554-A875-DB84BA309311}"/>
    <dataValidation allowBlank="1" showInputMessage="1" showErrorMessage="1" prompt="Enter Tax Rate in this cell" sqref="I24" xr:uid="{031B0EF0-1C98-4AFB-BE77-E0E4A8422558}"/>
    <dataValidation allowBlank="1" showInputMessage="1" showErrorMessage="1" prompt="Sales Tax amount is automatically calculated in this cell" sqref="I25" xr:uid="{DF05DF99-A436-4524-8993-CB8E89F63432}"/>
    <dataValidation allowBlank="1" showInputMessage="1" showErrorMessage="1" prompt="Total due is automatically calculated in this cell" sqref="I26" xr:uid="{6BEE378E-40A3-4F9D-9A20-1D61F13BD6CF}"/>
    <dataValidation allowBlank="1" showInputMessage="1" showErrorMessage="1" prompt="Create a Price quote with tax calculation in this worksheet. Enter company, customer, quotation, shipping, and product details. Total due is automatically calculated" sqref="A1" xr:uid="{B5B6D5B0-8E26-4EC4-AED7-95DC579DFCA3}"/>
    <dataValidation allowBlank="1" showInputMessage="1" showErrorMessage="1" prompt="Enter Quantity in this column under this heading" sqref="B6:B8" xr:uid="{08E6C4C8-A1F1-4894-BFD4-19665C825B37}"/>
    <dataValidation allowBlank="1" showInputMessage="1" showErrorMessage="1" prompt="Enter Free On Board Point in this cell" sqref="I2" xr:uid="{E776E324-C6D2-40D3-A679-686C0150D43E}"/>
    <dataValidation allowBlank="1" showInputMessage="1" showErrorMessage="1" prompt="Enter Shipping carrier name in this cell" sqref="G2:H2" xr:uid="{33A8F425-4852-4455-9A54-4D3D54DC4F4B}"/>
    <dataValidation allowBlank="1" showInputMessage="1" showErrorMessage="1" prompt="Enter customer City, State, and Zip Code in this cell" sqref="B2 F2:I2" xr:uid="{78C233DB-6192-47D9-8E52-CF6AA1EECD0F}"/>
  </dataValidations>
  <hyperlinks>
    <hyperlink ref="G5" r:id="rId1" xr:uid="{B59E5E7A-E611-4EE8-A6CE-322728286CCB}"/>
    <hyperlink ref="J5" r:id="rId2" xr:uid="{CDE7350E-3F64-4E63-A760-6F37CF5DCFDE}"/>
    <hyperlink ref="H5" r:id="rId3" xr:uid="{0EBBC032-ECEA-49CC-A1FC-E22FBFA0693C}"/>
    <hyperlink ref="I5" r:id="rId4" xr:uid="{A7E7E8CB-2644-4E13-AACA-C8132404820B}"/>
    <hyperlink ref="K5" r:id="rId5" xr:uid="{82AFC08B-7996-4B51-AAD0-0F0BA6216DB9}"/>
    <hyperlink ref="M5" r:id="rId6" xr:uid="{95A120BF-3DD9-4C54-A208-44B37BFBEC8E}"/>
    <hyperlink ref="L5" r:id="rId7" xr:uid="{0A6BDCC3-6821-4D3C-BC2E-2BB75B411BD0}"/>
  </hyperlinks>
  <printOptions horizontalCentered="1"/>
  <pageMargins left="0.23622047244094491" right="0.23622047244094491" top="0.23622047244094491" bottom="0.23622047244094491" header="0.31496062992125984" footer="0.31496062992125984"/>
  <pageSetup paperSize="9" scale="44" fitToHeight="3" orientation="landscape" r:id="rId8"/>
  <headerFooter differentFirst="1">
    <oddFooter>Page &amp;P of &amp;N</oddFooter>
  </headerFooter>
  <colBreaks count="1" manualBreakCount="1">
    <brk id="14" max="47" man="1"/>
  </colBreaks>
  <drawing r:id="rId9"/>
  <tableParts count="1">
    <tablePart r:id="rId10"/>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422F81-2036-4ADA-B390-CE7937772187}">
  <sheetPr>
    <tabColor theme="6"/>
    <pageSetUpPr fitToPage="1"/>
  </sheetPr>
  <dimension ref="A1:N24"/>
  <sheetViews>
    <sheetView showGridLines="0" zoomScale="70" zoomScaleNormal="70" workbookViewId="0">
      <pane xSplit="5" ySplit="6" topLeftCell="F19" activePane="bottomRight" state="frozen"/>
      <selection pane="topRight" activeCell="F1" sqref="F1"/>
      <selection pane="bottomLeft" activeCell="A12" sqref="A12"/>
      <selection pane="bottomRight" activeCell="O19" sqref="O19"/>
    </sheetView>
  </sheetViews>
  <sheetFormatPr defaultColWidth="9" defaultRowHeight="30" customHeight="1" x14ac:dyDescent="0.3"/>
  <cols>
    <col min="1" max="1" width="2.58203125" style="55" customWidth="1"/>
    <col min="2" max="2" width="13.25" style="55" customWidth="1"/>
    <col min="3" max="3" width="39.25" style="55" customWidth="1"/>
    <col min="4" max="4" width="28.5" style="55" customWidth="1"/>
    <col min="5" max="5" width="46.58203125" style="55" customWidth="1"/>
    <col min="6" max="6" width="12.5" style="61" customWidth="1"/>
    <col min="7" max="7" width="14.5" style="55" customWidth="1"/>
    <col min="8" max="9" width="13.33203125" style="55" customWidth="1"/>
    <col min="10" max="10" width="13.33203125" style="55" hidden="1" customWidth="1"/>
    <col min="11" max="13" width="9" style="55"/>
    <col min="14" max="14" width="11.58203125" style="55" bestFit="1" customWidth="1"/>
    <col min="15" max="16384" width="9" style="55"/>
  </cols>
  <sheetData>
    <row r="1" spans="1:10" ht="114.75" customHeight="1" x14ac:dyDescent="0.4">
      <c r="A1" s="1"/>
      <c r="B1" s="16" t="s">
        <v>5</v>
      </c>
      <c r="C1" s="2"/>
      <c r="D1" s="2"/>
      <c r="E1" s="2"/>
      <c r="F1" s="151"/>
      <c r="G1" s="2"/>
      <c r="H1" s="2"/>
      <c r="I1" s="31" t="s">
        <v>21</v>
      </c>
      <c r="J1" s="31"/>
    </row>
    <row r="2" spans="1:10" ht="15.75" customHeight="1" x14ac:dyDescent="0.3">
      <c r="F2" s="57"/>
      <c r="G2" s="58"/>
      <c r="H2" s="58"/>
      <c r="I2" s="58"/>
      <c r="J2" s="58"/>
    </row>
    <row r="3" spans="1:10" ht="56.25" customHeight="1" x14ac:dyDescent="0.3">
      <c r="B3" s="59" t="s">
        <v>4</v>
      </c>
      <c r="C3" s="170" t="s">
        <v>32</v>
      </c>
      <c r="D3" s="170"/>
      <c r="E3" s="170"/>
      <c r="F3" s="60"/>
      <c r="G3" s="56"/>
      <c r="H3" s="56"/>
      <c r="I3" s="56"/>
      <c r="J3" s="56"/>
    </row>
    <row r="4" spans="1:10" ht="21.75" customHeight="1" x14ac:dyDescent="0.3">
      <c r="B4" s="56"/>
      <c r="C4" s="56"/>
      <c r="D4" s="56"/>
      <c r="E4" s="56"/>
    </row>
    <row r="5" spans="1:10" ht="39.75" customHeight="1" x14ac:dyDescent="0.3">
      <c r="B5" s="91" t="s">
        <v>12</v>
      </c>
      <c r="C5" s="91" t="s">
        <v>0</v>
      </c>
      <c r="D5" s="91" t="s">
        <v>2</v>
      </c>
      <c r="E5" s="91" t="s">
        <v>26</v>
      </c>
      <c r="F5" s="152" t="s">
        <v>6</v>
      </c>
      <c r="G5" s="91" t="s">
        <v>100</v>
      </c>
      <c r="H5" s="91" t="s">
        <v>27</v>
      </c>
      <c r="I5" s="91" t="s">
        <v>101</v>
      </c>
      <c r="J5" s="115" t="s">
        <v>99</v>
      </c>
    </row>
    <row r="6" spans="1:10" ht="15.5" x14ac:dyDescent="0.3">
      <c r="B6" s="91"/>
      <c r="C6" s="91"/>
      <c r="D6" s="91"/>
      <c r="E6" s="91"/>
      <c r="F6" s="152"/>
      <c r="G6" s="91"/>
      <c r="H6" s="91"/>
      <c r="I6" s="91"/>
      <c r="J6" s="116">
        <v>0</v>
      </c>
    </row>
    <row r="7" spans="1:10" ht="288" customHeight="1" x14ac:dyDescent="0.3">
      <c r="B7" s="63">
        <v>0</v>
      </c>
      <c r="C7" s="64" t="s">
        <v>45</v>
      </c>
      <c r="D7" s="65"/>
      <c r="E7" s="66"/>
      <c r="F7" s="67">
        <v>200</v>
      </c>
      <c r="G7" s="68"/>
      <c r="H7" s="67">
        <f>Quotation3[[#This Row],[White Price]]</f>
        <v>200</v>
      </c>
      <c r="I7" s="62">
        <f>Quotation3[[#This Row],[QTY]]*H7</f>
        <v>0</v>
      </c>
      <c r="J7" s="114">
        <f>ROUNDDOWN(IF(Quotation3[[#This Row],[QTY]]&gt;0,I7-(F7*$J$6*B7)),0)</f>
        <v>0</v>
      </c>
    </row>
    <row r="8" spans="1:10" ht="205.5" customHeight="1" x14ac:dyDescent="0.3">
      <c r="B8" s="63">
        <v>0</v>
      </c>
      <c r="C8" s="64" t="s">
        <v>46</v>
      </c>
      <c r="D8" s="65"/>
      <c r="E8" s="66"/>
      <c r="F8" s="67">
        <v>200</v>
      </c>
      <c r="G8" s="68"/>
      <c r="H8" s="67">
        <f>Quotation3[[#This Row],[White Price]]</f>
        <v>200</v>
      </c>
      <c r="I8" s="62">
        <f>Quotation3[[#This Row],[QTY]]*H8</f>
        <v>0</v>
      </c>
      <c r="J8" s="114">
        <f>ROUNDDOWN(IF(Quotation3[[#This Row],[QTY]]&gt;0,I8-(F8*$J$6*B8)),0)</f>
        <v>0</v>
      </c>
    </row>
    <row r="9" spans="1:10" ht="222.75" customHeight="1" x14ac:dyDescent="0.3">
      <c r="B9" s="63">
        <v>0</v>
      </c>
      <c r="C9" s="64" t="s">
        <v>47</v>
      </c>
      <c r="D9" s="65"/>
      <c r="E9" s="66"/>
      <c r="F9" s="67">
        <v>154</v>
      </c>
      <c r="G9" s="68"/>
      <c r="H9" s="67">
        <f>Quotation3[[#This Row],[White Price]]</f>
        <v>154</v>
      </c>
      <c r="I9" s="62">
        <f>Quotation3[[#This Row],[QTY]]*H9</f>
        <v>0</v>
      </c>
      <c r="J9" s="114">
        <f>ROUNDDOWN(IF(Quotation3[[#This Row],[QTY]]&gt;0,I9-(F9*$J$6*B9)),0)</f>
        <v>0</v>
      </c>
    </row>
    <row r="10" spans="1:10" ht="224.25" customHeight="1" x14ac:dyDescent="0.3">
      <c r="B10" s="63">
        <v>0</v>
      </c>
      <c r="C10" s="64" t="s">
        <v>48</v>
      </c>
      <c r="D10" s="65"/>
      <c r="E10" s="65"/>
      <c r="F10" s="67">
        <v>226</v>
      </c>
      <c r="G10" s="68"/>
      <c r="H10" s="67">
        <f>Quotation3[[#This Row],[White Price]]</f>
        <v>226</v>
      </c>
      <c r="I10" s="62">
        <f>Quotation3[[#This Row],[QTY]]*H10</f>
        <v>0</v>
      </c>
      <c r="J10" s="114">
        <f>ROUNDDOWN(IF(Quotation3[[#This Row],[QTY]]&gt;0,I10-(F10*$J$6*B10)),0)</f>
        <v>0</v>
      </c>
    </row>
    <row r="11" spans="1:10" ht="205.5" customHeight="1" x14ac:dyDescent="0.3">
      <c r="B11" s="63">
        <v>0</v>
      </c>
      <c r="C11" s="64" t="s">
        <v>49</v>
      </c>
      <c r="D11" s="65"/>
      <c r="E11" s="65"/>
      <c r="F11" s="67">
        <v>226</v>
      </c>
      <c r="G11" s="68"/>
      <c r="H11" s="67">
        <f>Quotation3[[#This Row],[White Price]]</f>
        <v>226</v>
      </c>
      <c r="I11" s="62">
        <f>Quotation3[[#This Row],[QTY]]*H11</f>
        <v>0</v>
      </c>
      <c r="J11" s="114">
        <f>ROUNDDOWN(IF(Quotation3[[#This Row],[QTY]]&gt;0,I11-(F11*$J$6*B11)),0)</f>
        <v>0</v>
      </c>
    </row>
    <row r="12" spans="1:10" ht="222.75" customHeight="1" x14ac:dyDescent="0.3">
      <c r="B12" s="63">
        <v>0</v>
      </c>
      <c r="C12" s="64" t="s">
        <v>50</v>
      </c>
      <c r="D12" s="65"/>
      <c r="E12" s="65"/>
      <c r="F12" s="67">
        <v>373</v>
      </c>
      <c r="G12" s="68"/>
      <c r="H12" s="67">
        <f>Quotation3[[#This Row],[White Price]]</f>
        <v>373</v>
      </c>
      <c r="I12" s="62">
        <f>Quotation3[[#This Row],[QTY]]*H12</f>
        <v>0</v>
      </c>
      <c r="J12" s="114">
        <f>ROUNDDOWN(IF(Quotation3[[#This Row],[QTY]]&gt;0,I12-(F12*$J$6*B12)),0)</f>
        <v>0</v>
      </c>
    </row>
    <row r="13" spans="1:10" ht="233.25" customHeight="1" x14ac:dyDescent="0.3">
      <c r="B13" s="63">
        <v>0</v>
      </c>
      <c r="C13" s="64" t="s">
        <v>51</v>
      </c>
      <c r="D13" s="65"/>
      <c r="E13" s="65"/>
      <c r="F13" s="67">
        <v>201</v>
      </c>
      <c r="G13" s="68"/>
      <c r="H13" s="67">
        <f>Quotation3[[#This Row],[White Price]]</f>
        <v>201</v>
      </c>
      <c r="I13" s="62">
        <f>Quotation3[[#This Row],[QTY]]*H13</f>
        <v>0</v>
      </c>
      <c r="J13" s="114">
        <f>ROUNDDOWN(IF(Quotation3[[#This Row],[QTY]]&gt;0,I13-(F13*$J$6*B13)),0)</f>
        <v>0</v>
      </c>
    </row>
    <row r="14" spans="1:10" ht="218.25" customHeight="1" x14ac:dyDescent="0.3">
      <c r="B14" s="63">
        <v>0</v>
      </c>
      <c r="C14" s="64" t="s">
        <v>52</v>
      </c>
      <c r="D14" s="65"/>
      <c r="E14" s="65"/>
      <c r="F14" s="67">
        <v>230</v>
      </c>
      <c r="G14" s="68"/>
      <c r="H14" s="67">
        <f>Quotation3[[#This Row],[White Price]]</f>
        <v>230</v>
      </c>
      <c r="I14" s="62">
        <f>Quotation3[[#This Row],[QTY]]*H14</f>
        <v>0</v>
      </c>
      <c r="J14" s="114">
        <f>ROUNDDOWN(IF(Quotation3[[#This Row],[QTY]]&gt;0,I14-(F14*$J$6*B14)),0)</f>
        <v>0</v>
      </c>
    </row>
    <row r="15" spans="1:10" ht="237" customHeight="1" x14ac:dyDescent="0.3">
      <c r="B15" s="63">
        <v>0</v>
      </c>
      <c r="C15" s="64" t="s">
        <v>53</v>
      </c>
      <c r="D15" s="65"/>
      <c r="E15" s="65"/>
      <c r="F15" s="67">
        <v>220</v>
      </c>
      <c r="G15" s="68"/>
      <c r="H15" s="67">
        <f>Quotation3[[#This Row],[White Price]]</f>
        <v>220</v>
      </c>
      <c r="I15" s="62">
        <f>Quotation3[[#This Row],[QTY]]*H15</f>
        <v>0</v>
      </c>
      <c r="J15" s="114">
        <f>ROUNDDOWN(IF(Quotation3[[#This Row],[QTY]]&gt;0,I15-(F15*$J$6*B15)),0)</f>
        <v>0</v>
      </c>
    </row>
    <row r="16" spans="1:10" ht="321.75" customHeight="1" x14ac:dyDescent="0.3">
      <c r="B16" s="63">
        <v>0</v>
      </c>
      <c r="C16" s="64" t="s">
        <v>54</v>
      </c>
      <c r="D16" s="65"/>
      <c r="E16" s="65"/>
      <c r="F16" s="67">
        <v>211</v>
      </c>
      <c r="G16" s="68"/>
      <c r="H16" s="67">
        <f>Quotation3[[#This Row],[White Price]]</f>
        <v>211</v>
      </c>
      <c r="I16" s="62">
        <f>Quotation3[[#This Row],[QTY]]*H16</f>
        <v>0</v>
      </c>
      <c r="J16" s="114">
        <f>ROUNDDOWN(IF(Quotation3[[#This Row],[QTY]]&gt;0,I16-(F16*$J$6*B16)),0)</f>
        <v>0</v>
      </c>
    </row>
    <row r="17" spans="2:14" ht="317.25" customHeight="1" x14ac:dyDescent="0.3">
      <c r="B17" s="63">
        <v>0</v>
      </c>
      <c r="C17" s="64" t="s">
        <v>55</v>
      </c>
      <c r="D17" s="65"/>
      <c r="E17" s="65"/>
      <c r="F17" s="67">
        <v>169</v>
      </c>
      <c r="G17" s="68"/>
      <c r="H17" s="67">
        <f>Quotation3[[#This Row],[White Price]]</f>
        <v>169</v>
      </c>
      <c r="I17" s="62">
        <f>Quotation3[[#This Row],[QTY]]*H17</f>
        <v>0</v>
      </c>
      <c r="J17" s="114">
        <f>ROUNDDOWN(IF(Quotation3[[#This Row],[QTY]]&gt;0,I17-(F17*$J$6*B17)),0)</f>
        <v>0</v>
      </c>
    </row>
    <row r="18" spans="2:14" ht="239.5" customHeight="1" x14ac:dyDescent="0.3">
      <c r="B18" s="63"/>
      <c r="C18" s="21" t="s">
        <v>159</v>
      </c>
      <c r="D18" s="65"/>
      <c r="E18" s="65"/>
      <c r="F18" s="62">
        <v>454</v>
      </c>
      <c r="G18" s="70">
        <v>1.4</v>
      </c>
      <c r="H18" s="67">
        <f>Quotation3[[#This Row],[White Price]]</f>
        <v>454</v>
      </c>
      <c r="I18" s="62">
        <f>Quotation3[[#This Row],[QTY]]*H18</f>
        <v>0</v>
      </c>
      <c r="J18" s="62"/>
    </row>
    <row r="19" spans="2:14" ht="239.5" customHeight="1" x14ac:dyDescent="0.3">
      <c r="B19" s="63"/>
      <c r="C19" s="21" t="s">
        <v>168</v>
      </c>
      <c r="D19" s="65"/>
      <c r="E19" s="65"/>
      <c r="F19" s="62">
        <v>377</v>
      </c>
      <c r="G19" s="70">
        <v>1.5</v>
      </c>
      <c r="H19" s="67">
        <f>Quotation3[[#This Row],[White Price]]</f>
        <v>377</v>
      </c>
      <c r="I19" s="62">
        <f>Quotation3[[#This Row],[QTY]]*H19</f>
        <v>0</v>
      </c>
      <c r="J19" s="62"/>
    </row>
    <row r="20" spans="2:14" ht="205.5" customHeight="1" x14ac:dyDescent="0.3">
      <c r="B20" s="63">
        <v>0</v>
      </c>
      <c r="C20" s="69" t="s">
        <v>30</v>
      </c>
      <c r="D20" s="65"/>
      <c r="E20" s="65" t="s">
        <v>31</v>
      </c>
      <c r="F20" s="62">
        <v>407</v>
      </c>
      <c r="G20" s="70"/>
      <c r="H20" s="67">
        <f>Quotation3[[#This Row],[White Price]]</f>
        <v>407</v>
      </c>
      <c r="I20" s="62">
        <f>Quotation3[[#This Row],[QTY]]*H20</f>
        <v>0</v>
      </c>
      <c r="J20" s="114">
        <f>ROUNDDOWN(IF(Quotation3[[#This Row],[QTY]]&gt;0,I20-(F20*$J$6*B20)),0)</f>
        <v>0</v>
      </c>
    </row>
    <row r="21" spans="2:14" ht="190.5" customHeight="1" x14ac:dyDescent="0.3">
      <c r="B21" s="63">
        <v>0</v>
      </c>
      <c r="C21" s="69" t="s">
        <v>30</v>
      </c>
      <c r="D21" s="65"/>
      <c r="E21" s="65" t="s">
        <v>24</v>
      </c>
      <c r="F21" s="62">
        <v>378</v>
      </c>
      <c r="G21" s="70"/>
      <c r="H21" s="67">
        <f>Quotation3[[#This Row],[White Price]]</f>
        <v>378</v>
      </c>
      <c r="I21" s="62">
        <f>Quotation3[[#This Row],[QTY]]*H21</f>
        <v>0</v>
      </c>
      <c r="J21" s="114">
        <f>ROUNDDOWN(IF(Quotation3[[#This Row],[QTY]]&gt;0,I21-(F21*$J$6*B21)),0)</f>
        <v>0</v>
      </c>
    </row>
    <row r="22" spans="2:14" ht="153" customHeight="1" x14ac:dyDescent="0.3">
      <c r="B22" s="63">
        <v>0</v>
      </c>
      <c r="C22" s="69" t="s">
        <v>30</v>
      </c>
      <c r="D22" s="65"/>
      <c r="E22" s="65" t="s">
        <v>25</v>
      </c>
      <c r="F22" s="62">
        <v>439</v>
      </c>
      <c r="G22" s="70"/>
      <c r="H22" s="67">
        <f>Quotation3[[#This Row],[White Price]]</f>
        <v>439</v>
      </c>
      <c r="I22" s="62">
        <f>Quotation3[[#This Row],[QTY]]*H22</f>
        <v>0</v>
      </c>
      <c r="J22" s="114">
        <f>ROUNDDOWN(IF(Quotation3[[#This Row],[QTY]]&gt;0,I22-(F22*$J$6*B22)),0)</f>
        <v>0</v>
      </c>
    </row>
    <row r="23" spans="2:14" ht="151.5" customHeight="1" x14ac:dyDescent="0.3">
      <c r="B23" s="63">
        <v>0</v>
      </c>
      <c r="C23" s="69" t="s">
        <v>30</v>
      </c>
      <c r="D23" s="65"/>
      <c r="E23" s="65" t="s">
        <v>29</v>
      </c>
      <c r="F23" s="71">
        <v>292</v>
      </c>
      <c r="G23" s="72">
        <v>1.5</v>
      </c>
      <c r="H23" s="67">
        <f>Quotation3[[#This Row],[White Price]]</f>
        <v>292</v>
      </c>
      <c r="I23" s="62">
        <f>Quotation3[[#This Row],[QTY]]*H23</f>
        <v>0</v>
      </c>
      <c r="J23" s="114">
        <f>ROUNDDOWN(IF(Quotation3[[#This Row],[QTY]]&gt;0,I23-(F23*$J$6*B23)),0)</f>
        <v>0</v>
      </c>
    </row>
    <row r="24" spans="2:14" customFormat="1" ht="27" customHeight="1" x14ac:dyDescent="0.3">
      <c r="B24" s="98"/>
      <c r="C24" s="99" t="s">
        <v>93</v>
      </c>
      <c r="D24" s="100"/>
      <c r="E24" s="101"/>
      <c r="F24" s="102"/>
      <c r="G24" s="103"/>
      <c r="H24" s="103"/>
      <c r="I24" s="103">
        <f>SUM(I7:I23)</f>
        <v>0</v>
      </c>
      <c r="J24" s="103">
        <f>SUM(J7:J23)</f>
        <v>0</v>
      </c>
      <c r="K24" s="55"/>
      <c r="L24" s="55"/>
      <c r="M24" s="55"/>
      <c r="N24" s="55"/>
    </row>
  </sheetData>
  <dataConsolidate/>
  <mergeCells count="1">
    <mergeCell ref="C3:E3"/>
  </mergeCells>
  <printOptions horizontalCentered="1"/>
  <pageMargins left="0.23622047244094491" right="0.23622047244094491" top="0.23622047244094491" bottom="0.23622047244094491" header="0.31496062992125984" footer="0.31496062992125984"/>
  <pageSetup paperSize="9" scale="49" fitToHeight="0" orientation="portrait" r:id="rId1"/>
  <headerFooter differentFirst="1">
    <oddFooter>Page &amp;P of &amp;N</oddFooter>
  </headerFooter>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6"/>
    <pageSetUpPr fitToPage="1"/>
  </sheetPr>
  <dimension ref="A1:P45"/>
  <sheetViews>
    <sheetView showGridLines="0" view="pageBreakPreview" zoomScale="60" zoomScaleNormal="73" workbookViewId="0">
      <pane xSplit="6" ySplit="8" topLeftCell="G9" activePane="bottomRight" state="frozen"/>
      <selection pane="topRight" activeCell="G1" sqref="G1"/>
      <selection pane="bottomLeft" activeCell="A17" sqref="A17"/>
      <selection pane="bottomRight" activeCell="P9" sqref="P9"/>
    </sheetView>
  </sheetViews>
  <sheetFormatPr defaultColWidth="9" defaultRowHeight="30" customHeight="1" x14ac:dyDescent="0.3"/>
  <cols>
    <col min="1" max="1" width="2.58203125" customWidth="1"/>
    <col min="2" max="2" width="12.33203125" customWidth="1"/>
    <col min="3" max="3" width="58.25" customWidth="1"/>
    <col min="4" max="4" width="28.83203125" customWidth="1"/>
    <col min="5" max="5" width="12.5" hidden="1" customWidth="1"/>
    <col min="6" max="6" width="8.75" hidden="1" customWidth="1"/>
    <col min="7"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21</v>
      </c>
    </row>
    <row r="2" spans="1:16" ht="15.75" customHeight="1" x14ac:dyDescent="0.4">
      <c r="A2" s="1"/>
      <c r="B2" s="16"/>
      <c r="C2" s="2"/>
      <c r="D2" s="2"/>
      <c r="E2" s="2"/>
      <c r="F2" s="2"/>
      <c r="G2" s="2"/>
      <c r="H2" s="2"/>
      <c r="I2" s="31"/>
      <c r="O2" s="140" t="s">
        <v>117</v>
      </c>
    </row>
    <row r="3" spans="1:16" ht="57.75" customHeight="1" x14ac:dyDescent="0.3">
      <c r="B3" s="108" t="s">
        <v>94</v>
      </c>
      <c r="C3" s="160" t="s">
        <v>95</v>
      </c>
      <c r="D3" s="161"/>
      <c r="E3" s="109"/>
      <c r="F3" s="110"/>
      <c r="G3" s="162" t="s">
        <v>104</v>
      </c>
      <c r="H3" s="163"/>
      <c r="I3" s="163"/>
      <c r="J3" s="163"/>
      <c r="K3" s="163"/>
      <c r="L3" s="163"/>
      <c r="M3" s="164"/>
      <c r="N3" s="111" t="s">
        <v>106</v>
      </c>
      <c r="O3" t="s">
        <v>153</v>
      </c>
      <c r="P3" s="141"/>
    </row>
    <row r="4" spans="1:16" ht="12.75" customHeight="1" x14ac:dyDescent="0.3">
      <c r="B4" s="50"/>
      <c r="C4" s="112"/>
      <c r="D4" s="23"/>
      <c r="E4" s="23"/>
      <c r="F4" s="6"/>
      <c r="G4" s="6"/>
      <c r="H4" s="6"/>
      <c r="I4" s="6"/>
    </row>
    <row r="5" spans="1:16" ht="37.5" x14ac:dyDescent="0.3">
      <c r="B5" s="129" t="s">
        <v>102</v>
      </c>
      <c r="C5" s="130" t="s">
        <v>79</v>
      </c>
      <c r="D5" s="130" t="s">
        <v>80</v>
      </c>
      <c r="E5" s="27" t="s">
        <v>6</v>
      </c>
      <c r="F5" s="131" t="s">
        <v>81</v>
      </c>
      <c r="G5" s="132" t="s">
        <v>82</v>
      </c>
      <c r="H5" s="132" t="s">
        <v>83</v>
      </c>
      <c r="I5" s="132" t="s">
        <v>127</v>
      </c>
      <c r="J5" s="132" t="s">
        <v>84</v>
      </c>
      <c r="K5" s="144" t="s">
        <v>128</v>
      </c>
      <c r="L5" s="132" t="s">
        <v>86</v>
      </c>
      <c r="M5" s="132" t="s">
        <v>87</v>
      </c>
      <c r="N5" s="129" t="s">
        <v>103</v>
      </c>
      <c r="O5" s="134" t="s">
        <v>99</v>
      </c>
    </row>
    <row r="6" spans="1:16" ht="29.25" customHeight="1" x14ac:dyDescent="0.3">
      <c r="B6" s="46"/>
      <c r="C6" s="91" t="s">
        <v>92</v>
      </c>
      <c r="D6" s="92"/>
      <c r="E6" s="93"/>
      <c r="F6" s="94"/>
      <c r="G6" s="95" t="b">
        <v>1</v>
      </c>
      <c r="H6" s="95" t="b">
        <v>0</v>
      </c>
      <c r="I6" s="95" t="b">
        <v>0</v>
      </c>
      <c r="J6" s="95" t="b">
        <v>0</v>
      </c>
      <c r="K6" s="95" t="b">
        <v>0</v>
      </c>
      <c r="L6" s="95" t="b">
        <v>0</v>
      </c>
      <c r="M6" s="95" t="b">
        <v>0</v>
      </c>
      <c r="N6" s="165" t="str">
        <f>_xlfn.CONCAT("Extended price based on $",(_xlfn.IFS(G6=TRUE,G7,H6=TRUE,H7,I6=TRUE,I7,J6=TRUE,J7,K6=TRUE,K7,L6=TRUE,L7,M6=TRUE,M7))," per metre")</f>
        <v>Extended price based on $33 per metre</v>
      </c>
      <c r="O6" s="133" t="s">
        <v>105</v>
      </c>
    </row>
    <row r="7" spans="1:16" ht="21" customHeight="1" x14ac:dyDescent="0.3">
      <c r="B7" s="46"/>
      <c r="C7" s="91"/>
      <c r="D7" s="92"/>
      <c r="E7" s="93"/>
      <c r="F7" s="94"/>
      <c r="G7" s="93">
        <v>33</v>
      </c>
      <c r="H7" s="93">
        <v>35</v>
      </c>
      <c r="I7" s="93">
        <v>35</v>
      </c>
      <c r="J7" s="93">
        <v>40</v>
      </c>
      <c r="K7" s="93">
        <v>50</v>
      </c>
      <c r="L7" s="93">
        <v>75</v>
      </c>
      <c r="M7" s="93">
        <v>110</v>
      </c>
      <c r="N7" s="166"/>
      <c r="O7" s="113">
        <v>0</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7"/>
    </row>
    <row r="9" spans="1:16" ht="177.75" customHeight="1" x14ac:dyDescent="0.3">
      <c r="B9" s="20">
        <v>0</v>
      </c>
      <c r="C9" s="28" t="s">
        <v>56</v>
      </c>
      <c r="D9" s="7"/>
      <c r="E9" s="9">
        <v>306</v>
      </c>
      <c r="F9" s="10">
        <v>0.4</v>
      </c>
      <c r="G9" s="96">
        <f>$E9+($F9*G$7)</f>
        <v>319.2</v>
      </c>
      <c r="H9" s="96">
        <f t="shared" ref="H9:M38" si="0">$E9+($F9*H$7)</f>
        <v>320</v>
      </c>
      <c r="I9" s="96">
        <f t="shared" si="0"/>
        <v>320</v>
      </c>
      <c r="J9" s="96">
        <f t="shared" si="0"/>
        <v>322</v>
      </c>
      <c r="K9" s="96">
        <f t="shared" si="0"/>
        <v>326</v>
      </c>
      <c r="L9" s="96">
        <f t="shared" si="0"/>
        <v>336</v>
      </c>
      <c r="M9" s="96">
        <f t="shared" si="0"/>
        <v>350</v>
      </c>
      <c r="N9" s="97" cm="1">
        <f t="array" ref="N9">_xlfn.IFS($G$6=TRUE,G9*$B9,$H$6=TRUE,H9*$B9,$I$6=TRUE,I9*$B9,$J$6=TRUE,J9*$B9,$K$6=TRUE,K9*$B9,$L$6=TRUE,L9*$B9,$M$6=TRUE,M9*$B9)</f>
        <v>0</v>
      </c>
      <c r="O9" s="97">
        <f>IF(Quotation[[#This Row],[Column1]]&gt;0,ROUNDDOWN(N9-(Quotation[[#This Row],[Column4]]*$O$7*Quotation[[#This Row],[Column1]]),0),0)</f>
        <v>0</v>
      </c>
      <c r="P9" s="143"/>
    </row>
    <row r="10" spans="1:16" ht="107.25" customHeight="1" x14ac:dyDescent="0.3">
      <c r="B10" s="20">
        <v>0</v>
      </c>
      <c r="C10" s="28" t="s">
        <v>151</v>
      </c>
      <c r="D10" s="26"/>
      <c r="E10" s="9">
        <v>460</v>
      </c>
      <c r="F10" s="10">
        <v>0.7</v>
      </c>
      <c r="G10" s="96">
        <f>$E10+($F10*G$7)</f>
        <v>483.1</v>
      </c>
      <c r="H10" s="96">
        <f t="shared" si="0"/>
        <v>484.5</v>
      </c>
      <c r="I10" s="96">
        <f t="shared" si="0"/>
        <v>484.5</v>
      </c>
      <c r="J10" s="96">
        <f t="shared" si="0"/>
        <v>488</v>
      </c>
      <c r="K10" s="96">
        <f t="shared" si="0"/>
        <v>495</v>
      </c>
      <c r="L10" s="96">
        <f t="shared" si="0"/>
        <v>512.5</v>
      </c>
      <c r="M10" s="96">
        <f t="shared" si="0"/>
        <v>537</v>
      </c>
      <c r="N10" s="97" cm="1">
        <f t="array" ref="N10">_xlfn.IFS($G$6=TRUE,G10*$B10,$H$6=TRUE,H10*$B10,$I$6=TRUE,I10*$B10,$J$6=TRUE,J10*$B10,$K$6=TRUE,K10*$B10,$L$6=TRUE,L10*$B10,$M$6=TRUE,M10*$B10)</f>
        <v>0</v>
      </c>
      <c r="O10" s="97">
        <f>IF(Quotation[[#This Row],[Column1]]&gt;0,ROUNDDOWN(N10-(Quotation[[#This Row],[Column4]]*$O$7*Quotation[[#This Row],[Column1]]),0),0)</f>
        <v>0</v>
      </c>
      <c r="P10" s="143"/>
    </row>
    <row r="11" spans="1:16" ht="124" customHeight="1" x14ac:dyDescent="0.3">
      <c r="B11" s="20">
        <v>0</v>
      </c>
      <c r="C11" s="28" t="s">
        <v>152</v>
      </c>
      <c r="D11" s="26"/>
      <c r="E11" s="9">
        <v>528</v>
      </c>
      <c r="F11" s="10">
        <v>0.8</v>
      </c>
      <c r="G11" s="96">
        <f t="shared" ref="G11:G38" si="1">$E11+($F11*G$7)</f>
        <v>554.4</v>
      </c>
      <c r="H11" s="96">
        <f t="shared" si="0"/>
        <v>556</v>
      </c>
      <c r="I11" s="96">
        <f t="shared" si="0"/>
        <v>556</v>
      </c>
      <c r="J11" s="96">
        <f t="shared" si="0"/>
        <v>560</v>
      </c>
      <c r="K11" s="96">
        <f t="shared" si="0"/>
        <v>568</v>
      </c>
      <c r="L11" s="96">
        <f t="shared" si="0"/>
        <v>588</v>
      </c>
      <c r="M11" s="96">
        <f t="shared" si="0"/>
        <v>616</v>
      </c>
      <c r="N11" s="97" cm="1">
        <f t="array" ref="N11">_xlfn.IFS($G$6=TRUE,G11*$B11,$H$6=TRUE,H11*$B11,$I$6=TRUE,I11*$B11,$J$6=TRUE,J11*$B11,$K$6=TRUE,K11*$B11,$L$6=TRUE,L11*$B11,$M$6=TRUE,M11*$B11)</f>
        <v>0</v>
      </c>
      <c r="O11" s="97">
        <f>IF(Quotation[[#This Row],[Column1]]&gt;0,ROUNDDOWN(N11-(Quotation[[#This Row],[Column4]]*$O$7*Quotation[[#This Row],[Column1]]),0),0)</f>
        <v>0</v>
      </c>
      <c r="P11" s="143"/>
    </row>
    <row r="12" spans="1:16" ht="111" customHeight="1" x14ac:dyDescent="0.3">
      <c r="B12" s="20">
        <v>0</v>
      </c>
      <c r="C12" s="21" t="s">
        <v>126</v>
      </c>
      <c r="D12" s="7"/>
      <c r="E12" s="9">
        <v>380</v>
      </c>
      <c r="F12" s="10">
        <v>0.8</v>
      </c>
      <c r="G12" s="96">
        <f t="shared" si="1"/>
        <v>406.4</v>
      </c>
      <c r="H12" s="96">
        <f t="shared" si="0"/>
        <v>408</v>
      </c>
      <c r="I12" s="96">
        <f t="shared" si="0"/>
        <v>408</v>
      </c>
      <c r="J12" s="96">
        <f t="shared" si="0"/>
        <v>412</v>
      </c>
      <c r="K12" s="96">
        <f t="shared" si="0"/>
        <v>420</v>
      </c>
      <c r="L12" s="96">
        <f t="shared" si="0"/>
        <v>440</v>
      </c>
      <c r="M12" s="96">
        <f t="shared" si="0"/>
        <v>468</v>
      </c>
      <c r="N12" s="97" cm="1">
        <f t="array" ref="N12">_xlfn.IFS($G$6=TRUE,G12*$B12,$H$6=TRUE,H12*$B12,$I$6=TRUE,I12*$B12,$J$6=TRUE,J12*$B12,$K$6=TRUE,K12*$B12,$L$6=TRUE,L12*$B12,$M$6=TRUE,M12*$B12)</f>
        <v>0</v>
      </c>
      <c r="O12" s="97">
        <f>IF(Quotation[[#This Row],[Column1]]&gt;0,ROUNDDOWN(N12-(Quotation[[#This Row],[Column4]]*$O$7*Quotation[[#This Row],[Column1]]),0),0)</f>
        <v>0</v>
      </c>
      <c r="P12" s="143"/>
    </row>
    <row r="13" spans="1:16" ht="107.25" customHeight="1" x14ac:dyDescent="0.3">
      <c r="B13" s="20">
        <v>0</v>
      </c>
      <c r="C13" s="28" t="s">
        <v>125</v>
      </c>
      <c r="D13" s="26"/>
      <c r="E13" s="9">
        <v>412</v>
      </c>
      <c r="F13" s="10">
        <v>1</v>
      </c>
      <c r="G13" s="96">
        <f t="shared" si="1"/>
        <v>445</v>
      </c>
      <c r="H13" s="96">
        <f t="shared" si="0"/>
        <v>447</v>
      </c>
      <c r="I13" s="96">
        <f t="shared" si="0"/>
        <v>447</v>
      </c>
      <c r="J13" s="96">
        <f t="shared" si="0"/>
        <v>452</v>
      </c>
      <c r="K13" s="96">
        <f t="shared" si="0"/>
        <v>462</v>
      </c>
      <c r="L13" s="96">
        <f t="shared" si="0"/>
        <v>487</v>
      </c>
      <c r="M13" s="96">
        <f t="shared" si="0"/>
        <v>522</v>
      </c>
      <c r="N13" s="97" cm="1">
        <f t="array" ref="N13">_xlfn.IFS($G$6=TRUE,G13*$B13,$H$6=TRUE,H13*$B13,$I$6=TRUE,I13*$B13,$J$6=TRUE,J13*$B13,$K$6=TRUE,K13*$B13,$L$6=TRUE,L13*$B13,$M$6=TRUE,M13*$B13)</f>
        <v>0</v>
      </c>
      <c r="O13" s="97">
        <f>IF(Quotation[[#This Row],[Column1]]&gt;0,ROUNDDOWN(N13-(Quotation[[#This Row],[Column4]]*$O$7*Quotation[[#This Row],[Column1]]),0),0)</f>
        <v>0</v>
      </c>
      <c r="P13" s="143"/>
    </row>
    <row r="14" spans="1:16" ht="105" customHeight="1" x14ac:dyDescent="0.3">
      <c r="B14" s="20">
        <v>0</v>
      </c>
      <c r="C14" s="28" t="s">
        <v>124</v>
      </c>
      <c r="D14" s="26"/>
      <c r="E14" s="9">
        <v>436</v>
      </c>
      <c r="F14" s="10">
        <v>1.5</v>
      </c>
      <c r="G14" s="96">
        <f t="shared" si="1"/>
        <v>485.5</v>
      </c>
      <c r="H14" s="96">
        <f t="shared" si="0"/>
        <v>488.5</v>
      </c>
      <c r="I14" s="96">
        <f t="shared" si="0"/>
        <v>488.5</v>
      </c>
      <c r="J14" s="96">
        <f t="shared" si="0"/>
        <v>496</v>
      </c>
      <c r="K14" s="96">
        <f t="shared" si="0"/>
        <v>511</v>
      </c>
      <c r="L14" s="96">
        <f t="shared" si="0"/>
        <v>548.5</v>
      </c>
      <c r="M14" s="96">
        <f t="shared" si="0"/>
        <v>601</v>
      </c>
      <c r="N14" s="97" cm="1">
        <f t="array" ref="N14">_xlfn.IFS($G$6=TRUE,G14*$B14,$H$6=TRUE,H14*$B14,$I$6=TRUE,I14*$B14,$J$6=TRUE,J14*$B14,$K$6=TRUE,K14*$B14,$L$6=TRUE,L14*$B14,$M$6=TRUE,M14*$B14)</f>
        <v>0</v>
      </c>
      <c r="O14" s="97">
        <f>IF(Quotation[[#This Row],[Column1]]&gt;0,ROUNDDOWN(N14-(Quotation[[#This Row],[Column4]]*$O$7*Quotation[[#This Row],[Column1]]),0),0)</f>
        <v>0</v>
      </c>
      <c r="P14" s="143"/>
    </row>
    <row r="15" spans="1:16" ht="117" customHeight="1" x14ac:dyDescent="0.3">
      <c r="B15" s="20">
        <v>0</v>
      </c>
      <c r="C15" s="21" t="s">
        <v>154</v>
      </c>
      <c r="D15" s="7"/>
      <c r="E15" s="9">
        <v>381</v>
      </c>
      <c r="F15" s="10">
        <v>0.8</v>
      </c>
      <c r="G15" s="96">
        <f t="shared" si="1"/>
        <v>407.4</v>
      </c>
      <c r="H15" s="96">
        <f t="shared" si="0"/>
        <v>409</v>
      </c>
      <c r="I15" s="96">
        <f t="shared" si="0"/>
        <v>409</v>
      </c>
      <c r="J15" s="96">
        <f t="shared" si="0"/>
        <v>413</v>
      </c>
      <c r="K15" s="96">
        <f t="shared" si="0"/>
        <v>421</v>
      </c>
      <c r="L15" s="96">
        <f t="shared" si="0"/>
        <v>441</v>
      </c>
      <c r="M15" s="96">
        <f t="shared" si="0"/>
        <v>469</v>
      </c>
      <c r="N15" s="97" cm="1">
        <f t="array" ref="N15">_xlfn.IFS($G$6=TRUE,G15*$B15,$H$6=TRUE,H15*$B15,$I$6=TRUE,I15*$B15,$J$6=TRUE,J15*$B15,$K$6=TRUE,K15*$B15,$L$6=TRUE,L15*$B15,$M$6=TRUE,M15*$B15)</f>
        <v>0</v>
      </c>
      <c r="O15" s="97">
        <f>IF(Quotation[[#This Row],[Column1]]&gt;0,ROUNDDOWN(N15-(Quotation[[#This Row],[Column4]]*$O$7*Quotation[[#This Row],[Column1]]),0),0)</f>
        <v>0</v>
      </c>
      <c r="P15" s="143"/>
    </row>
    <row r="16" spans="1:16" ht="120.75" customHeight="1" x14ac:dyDescent="0.3">
      <c r="B16" s="20">
        <v>0</v>
      </c>
      <c r="C16" s="21" t="s">
        <v>161</v>
      </c>
      <c r="D16" s="7"/>
      <c r="E16" s="9">
        <v>404</v>
      </c>
      <c r="F16" s="10">
        <v>0.8</v>
      </c>
      <c r="G16" s="96">
        <f t="shared" si="1"/>
        <v>430.4</v>
      </c>
      <c r="H16" s="96">
        <f t="shared" si="0"/>
        <v>432</v>
      </c>
      <c r="I16" s="96">
        <f t="shared" si="0"/>
        <v>432</v>
      </c>
      <c r="J16" s="96">
        <f t="shared" si="0"/>
        <v>436</v>
      </c>
      <c r="K16" s="96">
        <f t="shared" si="0"/>
        <v>444</v>
      </c>
      <c r="L16" s="96">
        <f t="shared" si="0"/>
        <v>464</v>
      </c>
      <c r="M16" s="96">
        <f t="shared" si="0"/>
        <v>492</v>
      </c>
      <c r="N16" s="97" cm="1">
        <f t="array" ref="N16">_xlfn.IFS($G$6=TRUE,G16*$B16,$H$6=TRUE,H16*$B16,$I$6=TRUE,I16*$B16,$J$6=TRUE,J16*$B16,$K$6=TRUE,K16*$B16,$L$6=TRUE,L16*$B16,$M$6=TRUE,M16*$B16)</f>
        <v>0</v>
      </c>
      <c r="O16" s="97">
        <f>IF(Quotation[[#This Row],[Column1]]&gt;0,ROUNDDOWN(N16-(Quotation[[#This Row],[Column4]]*$O$7*Quotation[[#This Row],[Column1]]),0),0)</f>
        <v>0</v>
      </c>
      <c r="P16" s="143"/>
    </row>
    <row r="17" spans="2:16" ht="130.5" customHeight="1" x14ac:dyDescent="0.3">
      <c r="B17" s="20">
        <v>0</v>
      </c>
      <c r="C17" s="21" t="s">
        <v>155</v>
      </c>
      <c r="D17" s="7"/>
      <c r="E17" s="9">
        <v>433</v>
      </c>
      <c r="F17" s="10">
        <v>1.2</v>
      </c>
      <c r="G17" s="96">
        <f t="shared" si="1"/>
        <v>472.6</v>
      </c>
      <c r="H17" s="96">
        <f t="shared" si="0"/>
        <v>475</v>
      </c>
      <c r="I17" s="96">
        <f t="shared" si="0"/>
        <v>475</v>
      </c>
      <c r="J17" s="96">
        <f t="shared" si="0"/>
        <v>481</v>
      </c>
      <c r="K17" s="96">
        <f t="shared" si="0"/>
        <v>493</v>
      </c>
      <c r="L17" s="96">
        <f t="shared" si="0"/>
        <v>523</v>
      </c>
      <c r="M17" s="96">
        <f t="shared" si="0"/>
        <v>565</v>
      </c>
      <c r="N17" s="97" cm="1">
        <f t="array" ref="N17">_xlfn.IFS($G$6=TRUE,G17*$B17,$H$6=TRUE,H17*$B17,$I$6=TRUE,I17*$B17,$J$6=TRUE,J17*$B17,$K$6=TRUE,K17*$B17,$L$6=TRUE,L17*$B17,$M$6=TRUE,M17*$B17)</f>
        <v>0</v>
      </c>
      <c r="O17" s="97">
        <f>IF(Quotation[[#This Row],[Column1]]&gt;0,ROUNDDOWN(N17-(Quotation[[#This Row],[Column4]]*$O$7*Quotation[[#This Row],[Column1]]),0),0)</f>
        <v>0</v>
      </c>
      <c r="P17" s="143"/>
    </row>
    <row r="18" spans="2:16" ht="122.25" customHeight="1" x14ac:dyDescent="0.3">
      <c r="B18" s="20">
        <v>0</v>
      </c>
      <c r="C18" s="17" t="s">
        <v>156</v>
      </c>
      <c r="D18" s="7"/>
      <c r="E18" s="9">
        <v>436</v>
      </c>
      <c r="F18" s="10">
        <v>0.8</v>
      </c>
      <c r="G18" s="96">
        <f t="shared" si="1"/>
        <v>462.4</v>
      </c>
      <c r="H18" s="96">
        <f t="shared" si="0"/>
        <v>464</v>
      </c>
      <c r="I18" s="96">
        <f t="shared" si="0"/>
        <v>464</v>
      </c>
      <c r="J18" s="96">
        <f t="shared" si="0"/>
        <v>468</v>
      </c>
      <c r="K18" s="96">
        <f t="shared" si="0"/>
        <v>476</v>
      </c>
      <c r="L18" s="96">
        <f t="shared" si="0"/>
        <v>496</v>
      </c>
      <c r="M18" s="96">
        <f t="shared" si="0"/>
        <v>524</v>
      </c>
      <c r="N18" s="97" cm="1">
        <f t="array" ref="N18">_xlfn.IFS($G$6=TRUE,G18*$B18,$H$6=TRUE,H18*$B18,$I$6=TRUE,I18*$B18,$J$6=TRUE,J18*$B18,$K$6=TRUE,K18*$B18,$L$6=TRUE,L18*$B18,$M$6=TRUE,M18*$B18)</f>
        <v>0</v>
      </c>
      <c r="O18" s="97">
        <f>IF(Quotation[[#This Row],[Column1]]&gt;0,ROUNDDOWN(N18-(Quotation[[#This Row],[Column4]]*$O$7*Quotation[[#This Row],[Column1]]),0),0)</f>
        <v>0</v>
      </c>
      <c r="P18" s="143"/>
    </row>
    <row r="19" spans="2:16" ht="122.25" customHeight="1" x14ac:dyDescent="0.3">
      <c r="B19" s="20">
        <v>0</v>
      </c>
      <c r="C19" s="17" t="s">
        <v>157</v>
      </c>
      <c r="D19" s="7"/>
      <c r="E19" s="9">
        <v>690</v>
      </c>
      <c r="F19" s="10">
        <v>0.8</v>
      </c>
      <c r="G19" s="96">
        <f t="shared" si="1"/>
        <v>716.4</v>
      </c>
      <c r="H19" s="96">
        <f t="shared" si="0"/>
        <v>718</v>
      </c>
      <c r="I19" s="96">
        <f t="shared" si="0"/>
        <v>718</v>
      </c>
      <c r="J19" s="96">
        <f t="shared" si="0"/>
        <v>722</v>
      </c>
      <c r="K19" s="96">
        <f t="shared" si="0"/>
        <v>730</v>
      </c>
      <c r="L19" s="96">
        <f t="shared" si="0"/>
        <v>750</v>
      </c>
      <c r="M19" s="96">
        <f t="shared" si="0"/>
        <v>778</v>
      </c>
      <c r="N19" s="97" cm="1">
        <f t="array" ref="N19">_xlfn.IFS($G$6=TRUE,G19*$B19,$H$6=TRUE,H19*$B19,$I$6=TRUE,I19*$B19,$J$6=TRUE,J19*$B19,$K$6=TRUE,K19*$B19,$L$6=TRUE,L19*$B19,$M$6=TRUE,M19*$B19)</f>
        <v>0</v>
      </c>
      <c r="O19" s="97">
        <f>IF(Quotation[[#This Row],[Column1]]&gt;0,ROUNDDOWN(N19-(Quotation[[#This Row],[Column4]]*$O$7*Quotation[[#This Row],[Column1]]),0),0)</f>
        <v>0</v>
      </c>
      <c r="P19" s="143"/>
    </row>
    <row r="20" spans="2:16" ht="132" customHeight="1" x14ac:dyDescent="0.3">
      <c r="B20" s="20">
        <v>0</v>
      </c>
      <c r="C20" s="21" t="s">
        <v>160</v>
      </c>
      <c r="D20" s="7"/>
      <c r="E20" s="9">
        <v>513</v>
      </c>
      <c r="F20" s="10">
        <v>0.8</v>
      </c>
      <c r="G20" s="96">
        <f t="shared" si="1"/>
        <v>539.4</v>
      </c>
      <c r="H20" s="96">
        <f t="shared" si="0"/>
        <v>541</v>
      </c>
      <c r="I20" s="96">
        <f t="shared" si="0"/>
        <v>541</v>
      </c>
      <c r="J20" s="96">
        <f t="shared" si="0"/>
        <v>545</v>
      </c>
      <c r="K20" s="96">
        <f t="shared" si="0"/>
        <v>553</v>
      </c>
      <c r="L20" s="96">
        <f t="shared" si="0"/>
        <v>573</v>
      </c>
      <c r="M20" s="96">
        <f t="shared" si="0"/>
        <v>601</v>
      </c>
      <c r="N20" s="97" cm="1">
        <f t="array" ref="N20">_xlfn.IFS($G$6=TRUE,G20*$B20,$H$6=TRUE,H20*$B20,$I$6=TRUE,I20*$B20,$J$6=TRUE,J20*$B20,$K$6=TRUE,K20*$B20,$L$6=TRUE,L20*$B20,$M$6=TRUE,M20*$B20)</f>
        <v>0</v>
      </c>
      <c r="O20" s="97">
        <f>IF(Quotation[[#This Row],[Column1]]&gt;0,ROUNDDOWN(N20-(Quotation[[#This Row],[Column4]]*$O$7*Quotation[[#This Row],[Column1]]),0),0)</f>
        <v>0</v>
      </c>
      <c r="P20" s="143"/>
    </row>
    <row r="21" spans="2:16" ht="136" customHeight="1" x14ac:dyDescent="0.3">
      <c r="B21" s="20">
        <v>0</v>
      </c>
      <c r="C21" s="21" t="s">
        <v>158</v>
      </c>
      <c r="D21" s="7"/>
      <c r="E21" s="9">
        <v>490</v>
      </c>
      <c r="F21" s="10">
        <v>0.8</v>
      </c>
      <c r="G21" s="96">
        <f t="shared" si="1"/>
        <v>516.4</v>
      </c>
      <c r="H21" s="96">
        <f t="shared" si="0"/>
        <v>518</v>
      </c>
      <c r="I21" s="96">
        <f t="shared" si="0"/>
        <v>518</v>
      </c>
      <c r="J21" s="96">
        <f t="shared" si="0"/>
        <v>522</v>
      </c>
      <c r="K21" s="96">
        <f t="shared" si="0"/>
        <v>530</v>
      </c>
      <c r="L21" s="96">
        <f t="shared" si="0"/>
        <v>550</v>
      </c>
      <c r="M21" s="96">
        <f t="shared" si="0"/>
        <v>578</v>
      </c>
      <c r="N21" s="97" cm="1">
        <f t="array" ref="N21">_xlfn.IFS($G$6=TRUE,G21*$B21,$H$6=TRUE,H21*$B21,$I$6=TRUE,I21*$B21,$J$6=TRUE,J21*$B21,$K$6=TRUE,K21*$B21,$L$6=TRUE,L21*$B21,$M$6=TRUE,M21*$B21)</f>
        <v>0</v>
      </c>
      <c r="O21" s="97">
        <f>IF(Quotation[[#This Row],[Column1]]&gt;0,ROUNDDOWN(N21-(Quotation[[#This Row],[Column4]]*$O$7*Quotation[[#This Row],[Column1]]),0),0)</f>
        <v>0</v>
      </c>
      <c r="P21" s="143"/>
    </row>
    <row r="22" spans="2:16" ht="120" customHeight="1" x14ac:dyDescent="0.3">
      <c r="B22" s="20">
        <v>0</v>
      </c>
      <c r="C22" s="21" t="s">
        <v>162</v>
      </c>
      <c r="D22" s="7"/>
      <c r="E22" s="9">
        <v>456</v>
      </c>
      <c r="F22" s="10">
        <v>0.8</v>
      </c>
      <c r="G22" s="96">
        <f t="shared" si="1"/>
        <v>482.4</v>
      </c>
      <c r="H22" s="96">
        <f t="shared" si="0"/>
        <v>484</v>
      </c>
      <c r="I22" s="96">
        <f t="shared" si="0"/>
        <v>484</v>
      </c>
      <c r="J22" s="96">
        <f t="shared" si="0"/>
        <v>488</v>
      </c>
      <c r="K22" s="96">
        <f t="shared" si="0"/>
        <v>496</v>
      </c>
      <c r="L22" s="96">
        <f t="shared" si="0"/>
        <v>516</v>
      </c>
      <c r="M22" s="96">
        <f t="shared" si="0"/>
        <v>544</v>
      </c>
      <c r="N22" s="97" cm="1">
        <f t="array" ref="N22">_xlfn.IFS($G$6=TRUE,G22*$B22,$H$6=TRUE,H22*$B22,$I$6=TRUE,I22*$B22,$J$6=TRUE,J22*$B22,$K$6=TRUE,K22*$B22,$L$6=TRUE,L22*$B22,$M$6=TRUE,M22*$B22)</f>
        <v>0</v>
      </c>
      <c r="O22" s="97">
        <f>IF(Quotation[[#This Row],[Column1]]&gt;0,ROUNDDOWN(N22-(Quotation[[#This Row],[Column4]]*$O$7*Quotation[[#This Row],[Column1]]),0),0)</f>
        <v>0</v>
      </c>
      <c r="P22" s="143"/>
    </row>
    <row r="23" spans="2:16" ht="123" customHeight="1" x14ac:dyDescent="0.3">
      <c r="B23" s="20">
        <v>0</v>
      </c>
      <c r="C23" s="21" t="s">
        <v>164</v>
      </c>
      <c r="D23" s="7"/>
      <c r="E23" s="9">
        <v>478</v>
      </c>
      <c r="F23" s="10">
        <v>0.8</v>
      </c>
      <c r="G23" s="96">
        <f t="shared" si="1"/>
        <v>504.4</v>
      </c>
      <c r="H23" s="96">
        <f t="shared" si="0"/>
        <v>506</v>
      </c>
      <c r="I23" s="96">
        <f t="shared" si="0"/>
        <v>506</v>
      </c>
      <c r="J23" s="96">
        <f t="shared" si="0"/>
        <v>510</v>
      </c>
      <c r="K23" s="96">
        <f t="shared" si="0"/>
        <v>518</v>
      </c>
      <c r="L23" s="96">
        <f t="shared" si="0"/>
        <v>538</v>
      </c>
      <c r="M23" s="96">
        <f t="shared" si="0"/>
        <v>566</v>
      </c>
      <c r="N23" s="97" cm="1">
        <f t="array" ref="N23">_xlfn.IFS($G$6=TRUE,G23*$B23,$H$6=TRUE,H23*$B23,$I$6=TRUE,I23*$B23,$J$6=TRUE,J23*$B23,$K$6=TRUE,K23*$B23,$L$6=TRUE,L23*$B23,$M$6=TRUE,M23*$B23)</f>
        <v>0</v>
      </c>
      <c r="O23" s="97">
        <f>IF(Quotation[[#This Row],[Column1]]&gt;0,ROUNDDOWN(N23-(Quotation[[#This Row],[Column4]]*$O$7*Quotation[[#This Row],[Column1]]),0),0)</f>
        <v>0</v>
      </c>
      <c r="P23" s="143"/>
    </row>
    <row r="24" spans="2:16" ht="127.5" customHeight="1" x14ac:dyDescent="0.3">
      <c r="B24" s="20">
        <v>10</v>
      </c>
      <c r="C24" s="21" t="s">
        <v>163</v>
      </c>
      <c r="D24" s="7"/>
      <c r="E24" s="9">
        <v>478</v>
      </c>
      <c r="F24" s="10">
        <v>0.8</v>
      </c>
      <c r="G24" s="96">
        <f t="shared" si="1"/>
        <v>504.4</v>
      </c>
      <c r="H24" s="96">
        <f t="shared" si="0"/>
        <v>506</v>
      </c>
      <c r="I24" s="96">
        <f t="shared" si="0"/>
        <v>506</v>
      </c>
      <c r="J24" s="96">
        <f t="shared" si="0"/>
        <v>510</v>
      </c>
      <c r="K24" s="96">
        <f t="shared" si="0"/>
        <v>518</v>
      </c>
      <c r="L24" s="96">
        <f t="shared" si="0"/>
        <v>538</v>
      </c>
      <c r="M24" s="96">
        <f t="shared" si="0"/>
        <v>566</v>
      </c>
      <c r="N24" s="97" cm="1">
        <f t="array" ref="N24">_xlfn.IFS($G$6=TRUE,G24*$B24,$H$6=TRUE,H24*$B24,$I$6=TRUE,I24*$B24,$J$6=TRUE,J24*$B24,$K$6=TRUE,K24*$B24,$L$6=TRUE,L24*$B24,$M$6=TRUE,M24*$B24)</f>
        <v>5044</v>
      </c>
      <c r="O24" s="97">
        <f>IF(Quotation[[#This Row],[Column1]]&gt;0,ROUNDDOWN(N24-(Quotation[[#This Row],[Column4]]*$O$7*Quotation[[#This Row],[Column1]]),0),0)</f>
        <v>5044</v>
      </c>
      <c r="P24" s="143"/>
    </row>
    <row r="25" spans="2:16" ht="122" customHeight="1" x14ac:dyDescent="0.3">
      <c r="B25" s="20">
        <v>0</v>
      </c>
      <c r="C25" s="137" t="s">
        <v>177</v>
      </c>
      <c r="D25" s="7"/>
      <c r="E25" s="9">
        <v>470</v>
      </c>
      <c r="F25" s="10">
        <v>0.8</v>
      </c>
      <c r="G25" s="96">
        <f t="shared" si="1"/>
        <v>496.4</v>
      </c>
      <c r="H25" s="96">
        <f t="shared" si="0"/>
        <v>498</v>
      </c>
      <c r="I25" s="96">
        <f t="shared" si="0"/>
        <v>498</v>
      </c>
      <c r="J25" s="96">
        <f t="shared" si="0"/>
        <v>502</v>
      </c>
      <c r="K25" s="96">
        <f t="shared" si="0"/>
        <v>510</v>
      </c>
      <c r="L25" s="96">
        <f t="shared" si="0"/>
        <v>530</v>
      </c>
      <c r="M25" s="96">
        <f t="shared" si="0"/>
        <v>558</v>
      </c>
      <c r="N25" s="97" cm="1">
        <f t="array" ref="N25">_xlfn.IFS($G$6=TRUE,G25*$B25,$H$6=TRUE,H25*$B25,$I$6=TRUE,I25*$B25,$J$6=TRUE,J25*$B25,$K$6=TRUE,K25*$B25,$L$6=TRUE,L25*$B25,$M$6=TRUE,M25*$B25)</f>
        <v>0</v>
      </c>
      <c r="O25" s="97">
        <f>IF(Quotation[[#This Row],[Column1]]&gt;0,ROUNDDOWN(N25-(Quotation[[#This Row],[Column4]]*$O$7*Quotation[[#This Row],[Column1]]),0),0)</f>
        <v>0</v>
      </c>
      <c r="P25" s="143"/>
    </row>
    <row r="26" spans="2:16" ht="117.5" customHeight="1" x14ac:dyDescent="0.3">
      <c r="B26" s="20">
        <v>0</v>
      </c>
      <c r="C26" s="137" t="s">
        <v>176</v>
      </c>
      <c r="D26" s="7"/>
      <c r="E26" s="9">
        <v>517</v>
      </c>
      <c r="F26" s="10">
        <v>0.8</v>
      </c>
      <c r="G26" s="96">
        <f t="shared" si="1"/>
        <v>543.4</v>
      </c>
      <c r="H26" s="96">
        <f t="shared" si="0"/>
        <v>545</v>
      </c>
      <c r="I26" s="96">
        <f t="shared" si="0"/>
        <v>545</v>
      </c>
      <c r="J26" s="96">
        <f t="shared" si="0"/>
        <v>549</v>
      </c>
      <c r="K26" s="96">
        <f t="shared" si="0"/>
        <v>557</v>
      </c>
      <c r="L26" s="96">
        <f t="shared" si="0"/>
        <v>577</v>
      </c>
      <c r="M26" s="96">
        <f t="shared" si="0"/>
        <v>605</v>
      </c>
      <c r="N26" s="97" cm="1">
        <f t="array" ref="N26">_xlfn.IFS($G$6=TRUE,G26*$B26,$H$6=TRUE,H26*$B26,$I$6=TRUE,I26*$B26,$J$6=TRUE,J26*$B26,$K$6=TRUE,K26*$B26,$L$6=TRUE,L26*$B26,$M$6=TRUE,M26*$B26)</f>
        <v>0</v>
      </c>
      <c r="O26" s="97">
        <f>IF(Quotation[[#This Row],[Column1]]&gt;0,ROUNDDOWN(N26-(Quotation[[#This Row],[Column4]]*$O$7*Quotation[[#This Row],[Column1]]),0),0)</f>
        <v>0</v>
      </c>
      <c r="P26" s="143"/>
    </row>
    <row r="27" spans="2:16" ht="122" customHeight="1" x14ac:dyDescent="0.3">
      <c r="B27" s="20">
        <v>0</v>
      </c>
      <c r="C27" s="137" t="s">
        <v>178</v>
      </c>
      <c r="D27" s="7"/>
      <c r="E27" s="9">
        <v>456</v>
      </c>
      <c r="F27" s="10">
        <v>0.8</v>
      </c>
      <c r="G27" s="96">
        <f t="shared" si="1"/>
        <v>482.4</v>
      </c>
      <c r="H27" s="96">
        <f t="shared" si="0"/>
        <v>484</v>
      </c>
      <c r="I27" s="96">
        <f t="shared" si="0"/>
        <v>484</v>
      </c>
      <c r="J27" s="96">
        <f t="shared" si="0"/>
        <v>488</v>
      </c>
      <c r="K27" s="96">
        <f t="shared" si="0"/>
        <v>496</v>
      </c>
      <c r="L27" s="96">
        <f t="shared" si="0"/>
        <v>516</v>
      </c>
      <c r="M27" s="96">
        <f t="shared" si="0"/>
        <v>544</v>
      </c>
      <c r="N27" s="97" cm="1">
        <f t="array" ref="N27">_xlfn.IFS($G$6=TRUE,G27*$B27,$H$6=TRUE,H27*$B27,$I$6=TRUE,I27*$B27,$J$6=TRUE,J27*$B27,$K$6=TRUE,K27*$B27,$L$6=TRUE,L27*$B27,$M$6=TRUE,M27*$B27)</f>
        <v>0</v>
      </c>
      <c r="O27" s="97">
        <f>IF(Quotation[[#This Row],[Column1]]&gt;0,ROUNDDOWN(N27-(Quotation[[#This Row],[Column4]]*$O$7*Quotation[[#This Row],[Column1]]),0),0)</f>
        <v>0</v>
      </c>
      <c r="P27" s="143"/>
    </row>
    <row r="28" spans="2:16" ht="122" customHeight="1" x14ac:dyDescent="0.3">
      <c r="B28" s="20">
        <v>0</v>
      </c>
      <c r="C28" s="137" t="s">
        <v>179</v>
      </c>
      <c r="D28" s="7"/>
      <c r="E28" s="9">
        <v>517</v>
      </c>
      <c r="F28" s="10">
        <v>0.8</v>
      </c>
      <c r="G28" s="96">
        <f t="shared" si="1"/>
        <v>543.4</v>
      </c>
      <c r="H28" s="96">
        <f t="shared" si="0"/>
        <v>545</v>
      </c>
      <c r="I28" s="96">
        <f t="shared" si="0"/>
        <v>545</v>
      </c>
      <c r="J28" s="96">
        <f t="shared" si="0"/>
        <v>549</v>
      </c>
      <c r="K28" s="96">
        <f t="shared" si="0"/>
        <v>557</v>
      </c>
      <c r="L28" s="96">
        <f t="shared" si="0"/>
        <v>577</v>
      </c>
      <c r="M28" s="96">
        <f t="shared" si="0"/>
        <v>605</v>
      </c>
      <c r="N28" s="97" cm="1">
        <f t="array" ref="N28">_xlfn.IFS($G$6=TRUE,G28*$B28,$H$6=TRUE,H28*$B28,$I$6=TRUE,I28*$B28,$J$6=TRUE,J28*$B28,$K$6=TRUE,K28*$B28,$L$6=TRUE,L28*$B28,$M$6=TRUE,M28*$B28)</f>
        <v>0</v>
      </c>
      <c r="O28" s="97">
        <f>IF(Quotation[[#This Row],[Column1]]&gt;0,ROUNDDOWN(N28-(Quotation[[#This Row],[Column4]]*$O$7*Quotation[[#This Row],[Column1]]),0),0)</f>
        <v>0</v>
      </c>
      <c r="P28" s="143"/>
    </row>
    <row r="29" spans="2:16" ht="146.5" customHeight="1" x14ac:dyDescent="0.3">
      <c r="B29" s="20">
        <v>0</v>
      </c>
      <c r="C29" s="137" t="s">
        <v>165</v>
      </c>
      <c r="D29" s="7"/>
      <c r="E29" s="9">
        <v>653</v>
      </c>
      <c r="F29" s="10">
        <v>1.25</v>
      </c>
      <c r="G29" s="96">
        <f t="shared" si="1"/>
        <v>694.25</v>
      </c>
      <c r="H29" s="96">
        <f t="shared" si="0"/>
        <v>696.75</v>
      </c>
      <c r="I29" s="96">
        <f t="shared" si="0"/>
        <v>696.75</v>
      </c>
      <c r="J29" s="96">
        <f t="shared" si="0"/>
        <v>703</v>
      </c>
      <c r="K29" s="96">
        <f t="shared" si="0"/>
        <v>715.5</v>
      </c>
      <c r="L29" s="96">
        <f t="shared" si="0"/>
        <v>746.75</v>
      </c>
      <c r="M29" s="96">
        <f t="shared" si="0"/>
        <v>790.5</v>
      </c>
      <c r="N29" s="97" cm="1">
        <f t="array" ref="N29">_xlfn.IFS($G$6=TRUE,G29*$B29,$H$6=TRUE,H29*$B29,$I$6=TRUE,I29*$B29,$J$6=TRUE,J29*$B29,$K$6=TRUE,K29*$B29,$L$6=TRUE,L29*$B29,$M$6=TRUE,M29*$B29)</f>
        <v>0</v>
      </c>
      <c r="O29" s="97">
        <f>IF(Quotation[[#This Row],[Column1]]&gt;0,ROUNDDOWN(N29-(Quotation[[#This Row],[Column4]]*$O$7*Quotation[[#This Row],[Column1]]),0),0)</f>
        <v>0</v>
      </c>
      <c r="P29" s="143"/>
    </row>
    <row r="30" spans="2:16" ht="130.5" customHeight="1" x14ac:dyDescent="0.3">
      <c r="B30" s="20">
        <v>0</v>
      </c>
      <c r="C30" s="21" t="s">
        <v>167</v>
      </c>
      <c r="D30" s="7"/>
      <c r="E30" s="9">
        <v>522</v>
      </c>
      <c r="F30" s="10">
        <v>1.6</v>
      </c>
      <c r="G30" s="96">
        <f t="shared" si="1"/>
        <v>574.79999999999995</v>
      </c>
      <c r="H30" s="96">
        <f t="shared" si="0"/>
        <v>578</v>
      </c>
      <c r="I30" s="96">
        <f t="shared" si="0"/>
        <v>578</v>
      </c>
      <c r="J30" s="96">
        <f t="shared" si="0"/>
        <v>586</v>
      </c>
      <c r="K30" s="96">
        <f t="shared" si="0"/>
        <v>602</v>
      </c>
      <c r="L30" s="96">
        <f t="shared" si="0"/>
        <v>642</v>
      </c>
      <c r="M30" s="96">
        <f t="shared" si="0"/>
        <v>698</v>
      </c>
      <c r="N30" s="97" cm="1">
        <f t="array" ref="N30">_xlfn.IFS($G$6=TRUE,G30*$B30,$H$6=TRUE,H30*$B30,$I$6=TRUE,I30*$B30,$J$6=TRUE,J30*$B30,$K$6=TRUE,K30*$B30,$L$6=TRUE,L30*$B30,$M$6=TRUE,M30*$B30)</f>
        <v>0</v>
      </c>
      <c r="O30" s="97">
        <f>IF(Quotation[[#This Row],[Column1]]&gt;0,ROUNDDOWN(N30-(Quotation[[#This Row],[Column4]]*$O$7*Quotation[[#This Row],[Column1]]),0),0)</f>
        <v>0</v>
      </c>
      <c r="P30" s="143"/>
    </row>
    <row r="31" spans="2:16" ht="130.5" customHeight="1" x14ac:dyDescent="0.3">
      <c r="B31" s="20">
        <v>0</v>
      </c>
      <c r="C31" s="21" t="s">
        <v>168</v>
      </c>
      <c r="D31" s="153"/>
      <c r="E31" s="9">
        <v>462</v>
      </c>
      <c r="F31" s="154">
        <v>1.5</v>
      </c>
      <c r="G31" s="96">
        <f t="shared" si="1"/>
        <v>511.5</v>
      </c>
      <c r="H31" s="96">
        <f t="shared" si="0"/>
        <v>514.5</v>
      </c>
      <c r="I31" s="96">
        <f t="shared" si="0"/>
        <v>514.5</v>
      </c>
      <c r="J31" s="96">
        <f t="shared" si="0"/>
        <v>522</v>
      </c>
      <c r="K31" s="96">
        <f t="shared" si="0"/>
        <v>537</v>
      </c>
      <c r="L31" s="96">
        <f t="shared" si="0"/>
        <v>574.5</v>
      </c>
      <c r="M31" s="96">
        <f t="shared" si="0"/>
        <v>627</v>
      </c>
      <c r="N31" s="97" cm="1">
        <f t="array" ref="N31">_xlfn.IFS($G$6=TRUE,G31*$B31,$H$6=TRUE,H31*$B31,$I$6=TRUE,I31*$B31,$J$6=TRUE,J31*$B31,$K$6=TRUE,K31*$B31,$L$6=TRUE,L31*$B31,$M$6=TRUE,M31*$B31)</f>
        <v>0</v>
      </c>
      <c r="O31" s="97">
        <f>IF(Quotation[[#This Row],[Column1]]&gt;0,ROUNDDOWN(N31-(Quotation[[#This Row],[Column4]]*$O$7*Quotation[[#This Row],[Column1]]),0),0)</f>
        <v>0</v>
      </c>
      <c r="P31" s="143"/>
    </row>
    <row r="32" spans="2:16" ht="130.5" customHeight="1" x14ac:dyDescent="0.3">
      <c r="B32" s="20">
        <v>0</v>
      </c>
      <c r="C32" s="21" t="s">
        <v>166</v>
      </c>
      <c r="D32" s="7"/>
      <c r="E32" s="9">
        <v>615</v>
      </c>
      <c r="F32" s="10">
        <v>0.75</v>
      </c>
      <c r="G32" s="96">
        <f t="shared" si="1"/>
        <v>639.75</v>
      </c>
      <c r="H32" s="96">
        <f t="shared" si="0"/>
        <v>641.25</v>
      </c>
      <c r="I32" s="96">
        <f t="shared" si="0"/>
        <v>641.25</v>
      </c>
      <c r="J32" s="96">
        <f t="shared" si="0"/>
        <v>645</v>
      </c>
      <c r="K32" s="96">
        <f t="shared" si="0"/>
        <v>652.5</v>
      </c>
      <c r="L32" s="96">
        <f t="shared" si="0"/>
        <v>671.25</v>
      </c>
      <c r="M32" s="96">
        <f t="shared" si="0"/>
        <v>697.5</v>
      </c>
      <c r="N32" s="97" cm="1">
        <f t="array" ref="N32">_xlfn.IFS($G$6=TRUE,G32*$B32,$H$6=TRUE,H32*$B32,$I$6=TRUE,I32*$B32,$J$6=TRUE,J32*$B32,$K$6=TRUE,K32*$B32,$L$6=TRUE,L32*$B32,$M$6=TRUE,M32*$B32)</f>
        <v>0</v>
      </c>
      <c r="O32" s="97">
        <f>IF(Quotation[[#This Row],[Column1]]&gt;0,ROUNDDOWN(N32-(Quotation[[#This Row],[Column4]]*$O$7*Quotation[[#This Row],[Column1]]),0),0)</f>
        <v>0</v>
      </c>
      <c r="P32" s="143"/>
    </row>
    <row r="33" spans="2:16" ht="126.5" customHeight="1" x14ac:dyDescent="0.3">
      <c r="B33" s="20">
        <v>0</v>
      </c>
      <c r="C33" s="21" t="s">
        <v>120</v>
      </c>
      <c r="D33" s="7"/>
      <c r="E33" s="9">
        <v>642</v>
      </c>
      <c r="F33" s="10">
        <v>0.6</v>
      </c>
      <c r="G33" s="96">
        <f t="shared" si="1"/>
        <v>661.8</v>
      </c>
      <c r="H33" s="96">
        <f t="shared" si="0"/>
        <v>663</v>
      </c>
      <c r="I33" s="96">
        <f t="shared" si="0"/>
        <v>663</v>
      </c>
      <c r="J33" s="96">
        <f t="shared" si="0"/>
        <v>666</v>
      </c>
      <c r="K33" s="96">
        <f t="shared" si="0"/>
        <v>672</v>
      </c>
      <c r="L33" s="96">
        <f t="shared" si="0"/>
        <v>687</v>
      </c>
      <c r="M33" s="96">
        <f t="shared" si="0"/>
        <v>708</v>
      </c>
      <c r="N33" s="97" cm="1">
        <f t="array" ref="N33">_xlfn.IFS($G$6=TRUE,G33*$B33,$H$6=TRUE,H33*$B33,$I$6=TRUE,I33*$B33,$J$6=TRUE,J33*$B33,$K$6=TRUE,K33*$B33,$L$6=TRUE,L33*$B33,$M$6=TRUE,M33*$B33)</f>
        <v>0</v>
      </c>
      <c r="O33" s="97">
        <f>IF(Quotation[[#This Row],[Column1]]&gt;0,ROUNDDOWN(N33-(Quotation[[#This Row],[Column4]]*$O$7*Quotation[[#This Row],[Column1]]),0),0)</f>
        <v>0</v>
      </c>
      <c r="P33" s="143"/>
    </row>
    <row r="34" spans="2:16" ht="130.5" customHeight="1" x14ac:dyDescent="0.3">
      <c r="B34" s="20">
        <v>0</v>
      </c>
      <c r="C34" s="21" t="s">
        <v>175</v>
      </c>
      <c r="D34" s="7"/>
      <c r="E34" s="9">
        <v>776</v>
      </c>
      <c r="F34" s="10">
        <v>8</v>
      </c>
      <c r="G34" s="96">
        <f t="shared" si="1"/>
        <v>1040</v>
      </c>
      <c r="H34" s="96">
        <f t="shared" si="0"/>
        <v>1056</v>
      </c>
      <c r="I34" s="96">
        <f t="shared" si="0"/>
        <v>1056</v>
      </c>
      <c r="J34" s="96">
        <f t="shared" si="0"/>
        <v>1096</v>
      </c>
      <c r="K34" s="96">
        <f t="shared" si="0"/>
        <v>1176</v>
      </c>
      <c r="L34" s="96">
        <f t="shared" si="0"/>
        <v>1376</v>
      </c>
      <c r="M34" s="96">
        <f t="shared" si="0"/>
        <v>1656</v>
      </c>
      <c r="N34" s="97" cm="1">
        <f t="array" ref="N34">_xlfn.IFS($G$6=TRUE,G34*$B34,$H$6=TRUE,H34*$B34,$I$6=TRUE,I34*$B34,$J$6=TRUE,J34*$B34,$K$6=TRUE,K34*$B34,$L$6=TRUE,L34*$B34,$M$6=TRUE,M34*$B34)</f>
        <v>0</v>
      </c>
      <c r="O34" s="97">
        <f>IF(Quotation[[#This Row],[Column1]]&gt;0,ROUNDDOWN(N34-(Quotation[[#This Row],[Column4]]*$O$7*Quotation[[#This Row],[Column1]]),0),0)</f>
        <v>0</v>
      </c>
      <c r="P34" s="143"/>
    </row>
    <row r="35" spans="2:16" ht="130.5" customHeight="1" x14ac:dyDescent="0.3">
      <c r="B35" s="20">
        <v>0</v>
      </c>
      <c r="C35" s="28" t="s">
        <v>121</v>
      </c>
      <c r="D35" s="7"/>
      <c r="E35" s="8">
        <v>702</v>
      </c>
      <c r="F35" s="29">
        <v>1.2</v>
      </c>
      <c r="G35" s="96">
        <f t="shared" si="1"/>
        <v>741.6</v>
      </c>
      <c r="H35" s="96">
        <f t="shared" si="0"/>
        <v>744</v>
      </c>
      <c r="I35" s="96">
        <f t="shared" si="0"/>
        <v>744</v>
      </c>
      <c r="J35" s="96">
        <f t="shared" si="0"/>
        <v>750</v>
      </c>
      <c r="K35" s="96">
        <f t="shared" si="0"/>
        <v>762</v>
      </c>
      <c r="L35" s="96">
        <f t="shared" si="0"/>
        <v>792</v>
      </c>
      <c r="M35" s="96">
        <f t="shared" si="0"/>
        <v>834</v>
      </c>
      <c r="N35" s="97" cm="1">
        <f t="array" ref="N35">_xlfn.IFS($G$6=TRUE,G35*$B35,$H$6=TRUE,H35*$B35,$I$6=TRUE,I35*$B35,$J$6=TRUE,J35*$B35,$K$6=TRUE,K35*$B35,$L$6=TRUE,L35*$B35,$M$6=TRUE,M35*$B35)</f>
        <v>0</v>
      </c>
      <c r="O35" s="97">
        <f>IF(Quotation[[#This Row],[Column1]]&gt;0,ROUNDDOWN(N35-(Quotation[[#This Row],[Column4]]*$O$7*Quotation[[#This Row],[Column1]]),0),0)</f>
        <v>0</v>
      </c>
      <c r="P35" s="143"/>
    </row>
    <row r="36" spans="2:16" ht="130.5" customHeight="1" x14ac:dyDescent="0.3">
      <c r="B36" s="20">
        <v>0</v>
      </c>
      <c r="C36" s="28" t="s">
        <v>122</v>
      </c>
      <c r="D36" s="7"/>
      <c r="E36" s="8">
        <v>642</v>
      </c>
      <c r="F36" s="29">
        <v>1</v>
      </c>
      <c r="G36" s="96">
        <f t="shared" si="1"/>
        <v>675</v>
      </c>
      <c r="H36" s="96">
        <f t="shared" si="0"/>
        <v>677</v>
      </c>
      <c r="I36" s="96">
        <f t="shared" si="0"/>
        <v>677</v>
      </c>
      <c r="J36" s="96">
        <f t="shared" si="0"/>
        <v>682</v>
      </c>
      <c r="K36" s="96">
        <f t="shared" si="0"/>
        <v>692</v>
      </c>
      <c r="L36" s="96">
        <f t="shared" si="0"/>
        <v>717</v>
      </c>
      <c r="M36" s="96">
        <f t="shared" si="0"/>
        <v>752</v>
      </c>
      <c r="N36" s="97" cm="1">
        <f t="array" ref="N36">_xlfn.IFS($G$6=TRUE,G36*$B36,$H$6=TRUE,H36*$B36,$I$6=TRUE,I36*$B36,$J$6=TRUE,J36*$B36,$K$6=TRUE,K36*$B36,$L$6=TRUE,L36*$B36,$M$6=TRUE,M36*$B36)</f>
        <v>0</v>
      </c>
      <c r="O36" s="97">
        <f>IF(Quotation[[#This Row],[Column1]]&gt;0,ROUNDDOWN(N36-(Quotation[[#This Row],[Column4]]*$O$7*Quotation[[#This Row],[Column1]]),0),0)</f>
        <v>0</v>
      </c>
      <c r="P36" s="143"/>
    </row>
    <row r="37" spans="2:16" ht="142.5" customHeight="1" x14ac:dyDescent="0.3">
      <c r="B37" s="20">
        <v>13</v>
      </c>
      <c r="C37" s="28" t="s">
        <v>123</v>
      </c>
      <c r="D37" s="7"/>
      <c r="E37" s="8">
        <v>752</v>
      </c>
      <c r="F37" s="29">
        <v>1</v>
      </c>
      <c r="G37" s="96">
        <f t="shared" si="1"/>
        <v>785</v>
      </c>
      <c r="H37" s="96">
        <f t="shared" si="0"/>
        <v>787</v>
      </c>
      <c r="I37" s="96">
        <f t="shared" si="0"/>
        <v>787</v>
      </c>
      <c r="J37" s="96">
        <f t="shared" si="0"/>
        <v>792</v>
      </c>
      <c r="K37" s="96">
        <f t="shared" si="0"/>
        <v>802</v>
      </c>
      <c r="L37" s="96">
        <f t="shared" si="0"/>
        <v>827</v>
      </c>
      <c r="M37" s="96">
        <f t="shared" si="0"/>
        <v>862</v>
      </c>
      <c r="N37" s="97" cm="1">
        <f t="array" ref="N37">_xlfn.IFS($G$6=TRUE,G37*$B37,$H$6=TRUE,H37*$B37,$I$6=TRUE,I37*$B37,$J$6=TRUE,J37*$B37,$K$6=TRUE,K37*$B37,$L$6=TRUE,L37*$B37,$M$6=TRUE,M37*$B37)</f>
        <v>10205</v>
      </c>
      <c r="O37" s="97">
        <f>IF(Quotation[[#This Row],[Column1]]&gt;0,ROUNDDOWN(N37-(Quotation[[#This Row],[Column4]]*$O$7*Quotation[[#This Row],[Column1]]),0),0)</f>
        <v>10205</v>
      </c>
      <c r="P37" s="143"/>
    </row>
    <row r="38" spans="2:16" ht="130.5" customHeight="1" x14ac:dyDescent="0.3">
      <c r="B38" s="20">
        <v>0</v>
      </c>
      <c r="C38" s="21" t="s">
        <v>150</v>
      </c>
      <c r="D38" s="7"/>
      <c r="E38" s="9">
        <v>845</v>
      </c>
      <c r="F38" s="10">
        <v>1.2</v>
      </c>
      <c r="G38" s="96">
        <f t="shared" si="1"/>
        <v>884.6</v>
      </c>
      <c r="H38" s="96">
        <f t="shared" si="0"/>
        <v>887</v>
      </c>
      <c r="I38" s="96">
        <f t="shared" si="0"/>
        <v>887</v>
      </c>
      <c r="J38" s="96">
        <f t="shared" si="0"/>
        <v>893</v>
      </c>
      <c r="K38" s="96">
        <f t="shared" si="0"/>
        <v>905</v>
      </c>
      <c r="L38" s="96">
        <f t="shared" si="0"/>
        <v>935</v>
      </c>
      <c r="M38" s="96">
        <f t="shared" si="0"/>
        <v>977</v>
      </c>
      <c r="N38" s="97" cm="1">
        <f t="array" ref="N38">_xlfn.IFS($G$6=TRUE,G38*$B38,$H$6=TRUE,H38*$B38,$I$6=TRUE,I38*$B38,$J$6=TRUE,J38*$B38,$K$6=TRUE,K38*$B38,$L$6=TRUE,L38*$B38,$M$6=TRUE,M38*$B38)</f>
        <v>0</v>
      </c>
      <c r="O38" s="97">
        <f>IF(Quotation[[#This Row],[Column1]]&gt;0,ROUNDDOWN(N38-(Quotation[[#This Row],[Column4]]*$O$7*Quotation[[#This Row],[Column1]]),0),0)</f>
        <v>0</v>
      </c>
      <c r="P38" s="143"/>
    </row>
    <row r="39" spans="2:16" ht="27" customHeight="1" x14ac:dyDescent="0.3">
      <c r="B39" s="98"/>
      <c r="C39" s="99" t="s">
        <v>93</v>
      </c>
      <c r="D39" s="100"/>
      <c r="E39" s="101"/>
      <c r="F39" s="102"/>
      <c r="G39" s="103"/>
      <c r="H39" s="103"/>
      <c r="I39" s="103"/>
      <c r="J39" s="103"/>
      <c r="K39" s="103"/>
      <c r="L39" s="103"/>
      <c r="M39" s="103"/>
      <c r="N39" s="103">
        <f>SUM(N9:N37)</f>
        <v>15249</v>
      </c>
      <c r="O39" s="103">
        <f>SUM(O9:O37)</f>
        <v>15249</v>
      </c>
    </row>
    <row r="40" spans="2:16" ht="30" customHeight="1" x14ac:dyDescent="0.3">
      <c r="B40" s="4"/>
      <c r="C40" s="4"/>
      <c r="D40" s="4"/>
      <c r="E40" s="4"/>
      <c r="F40" s="18"/>
      <c r="G40" s="52"/>
      <c r="H40" s="52"/>
      <c r="I40" s="104"/>
    </row>
    <row r="41" spans="2:16" ht="21.75" customHeight="1" x14ac:dyDescent="0.3">
      <c r="B41" s="4"/>
      <c r="C41" s="4"/>
      <c r="D41" s="4"/>
      <c r="E41" s="4"/>
      <c r="F41" s="4"/>
      <c r="G41" s="32"/>
      <c r="H41" s="32"/>
      <c r="I41" s="105"/>
    </row>
    <row r="42" spans="2:16" ht="30" customHeight="1" x14ac:dyDescent="0.3">
      <c r="B42" s="4"/>
      <c r="C42" s="4"/>
      <c r="D42" s="4"/>
      <c r="E42" s="4"/>
      <c r="F42" s="4"/>
      <c r="G42" s="32"/>
      <c r="H42" s="32"/>
      <c r="I42" s="106"/>
    </row>
    <row r="43" spans="2:16" ht="30" customHeight="1" x14ac:dyDescent="0.3">
      <c r="B43" s="4"/>
      <c r="C43" s="4"/>
      <c r="D43" s="4"/>
      <c r="E43" s="4"/>
      <c r="F43" s="4"/>
      <c r="G43" s="4"/>
      <c r="H43" s="4"/>
      <c r="I43" s="107"/>
    </row>
    <row r="44" spans="2:16" ht="30" customHeight="1" x14ac:dyDescent="0.3">
      <c r="B44" s="168"/>
      <c r="C44" s="168"/>
      <c r="D44" s="168"/>
      <c r="E44" s="168"/>
      <c r="F44" s="168"/>
      <c r="G44" s="168"/>
      <c r="H44" s="168"/>
      <c r="I44" s="168"/>
    </row>
    <row r="45" spans="2:16" ht="30" customHeight="1" x14ac:dyDescent="0.3">
      <c r="B45" s="169"/>
      <c r="C45" s="169"/>
      <c r="D45" s="169"/>
      <c r="E45" s="169"/>
      <c r="F45" s="169"/>
      <c r="G45" s="169"/>
      <c r="H45" s="169"/>
      <c r="I45" s="169"/>
    </row>
  </sheetData>
  <dataConsolidate/>
  <mergeCells count="5">
    <mergeCell ref="B45:I45"/>
    <mergeCell ref="B44:I44"/>
    <mergeCell ref="N6:N8"/>
    <mergeCell ref="C3:D3"/>
    <mergeCell ref="G3:M3"/>
  </mergeCells>
  <phoneticPr fontId="1" type="noConversion"/>
  <conditionalFormatting sqref="G6:M6">
    <cfRule type="cellIs" dxfId="7" priority="1" operator="equal">
      <formula>TRUE</formula>
    </cfRule>
  </conditionalFormatting>
  <dataValidations xWindow="167" yWindow="360" count="12">
    <dataValidation allowBlank="1" showInputMessage="1" showErrorMessage="1" prompt="Enter Quantity in this column under this heading" sqref="B6:B8" xr:uid="{4C2001A0-4B90-45D9-A78A-397180859E37}"/>
    <dataValidation allowBlank="1" showInputMessage="1" showErrorMessage="1" prompt="Create a Price quote with tax calculation in this worksheet. Enter company, customer, quotation, shipping, and product details. Total due is automatically calculated" sqref="A1:A2" xr:uid="{39016334-9EFF-41B5-AC17-5E2C29F86422}"/>
    <dataValidation allowBlank="1" showInputMessage="1" showErrorMessage="1" prompt="Total due is automatically calculated in this cell" sqref="I43" xr:uid="{00000000-0002-0000-0000-000017000000}"/>
    <dataValidation allowBlank="1" showInputMessage="1" showErrorMessage="1" prompt="Sales Tax amount is automatically calculated in this cell" sqref="I42" xr:uid="{00000000-0002-0000-0000-000019000000}"/>
    <dataValidation allowBlank="1" showInputMessage="1" showErrorMessage="1" prompt="Enter Tax Rate in this cell" sqref="I41" xr:uid="{00000000-0002-0000-0000-00001B000000}"/>
    <dataValidation allowBlank="1" showInputMessage="1" showErrorMessage="1" prompt="Enter Purchase Order Number in cell below" sqref="I4 C4:E4 E3 C3" xr:uid="{00000000-0002-0000-0000-000024000000}"/>
    <dataValidation allowBlank="1" showInputMessage="1" showErrorMessage="1" prompt="Enter Description in this column under this heading" sqref="C5:F8" xr:uid="{DBD9BFD1-464B-46AF-925F-1ACA685CD979}"/>
    <dataValidation allowBlank="1" showInputMessage="1" showErrorMessage="1" prompt="Enter Company Name in this cell and slogan in cell below. Quotation title is in cell at right" sqref="B1:I2" xr:uid="{00000000-0002-0000-0000-000000000000}"/>
    <dataValidation allowBlank="1" showInputMessage="1" showErrorMessage="1" prompt="Enter shipping details in cells B14 through G15, and product details in table starting in cell B17. Enter Salesperson name in cell below" sqref="F4:H4 F3" xr:uid="{00000000-0002-0000-0000-00000A000000}"/>
    <dataValidation allowBlank="1" showInputMessage="1" showErrorMessage="1" prompt="Append company Contact Name, Phone Number, and Email address in this cell" sqref="B44:I44" xr:uid="{00000000-0002-0000-0000-000014000000}"/>
    <dataValidation allowBlank="1" showInputMessage="1" showErrorMessage="1" prompt="Enter Unit Price in this column under this heading" sqref="G5:M6" xr:uid="{759945BE-3003-4253-A24B-A07BE00DB474}"/>
    <dataValidation allowBlank="1" showInputMessage="1" showErrorMessage="1" prompt="Enter Comments or Special Instructions in cell at right" sqref="B3:B4" xr:uid="{00000000-0002-0000-0000-000026000000}"/>
  </dataValidations>
  <hyperlinks>
    <hyperlink ref="G5" r:id="rId1" xr:uid="{12EB0672-6450-4C1F-9F4C-2E98BD523CD3}"/>
    <hyperlink ref="J5" r:id="rId2" xr:uid="{C9262FF8-C411-412D-B1D3-D90899ACE47F}"/>
    <hyperlink ref="H5" r:id="rId3" xr:uid="{636BC7C2-CB6C-4FFE-80B2-78B05EB5B16B}"/>
    <hyperlink ref="I5" r:id="rId4" display="Medketen" xr:uid="{471A22B8-F760-4C1E-BEB9-1C5809B9CB6C}"/>
    <hyperlink ref="M5" r:id="rId5" xr:uid="{627B566D-D337-4127-A77A-4B08DC559290}"/>
    <hyperlink ref="L5" r:id="rId6" xr:uid="{59547F0C-9FEF-40B2-8035-335E3BD80DB0}"/>
  </hyperlinks>
  <printOptions horizontalCentered="1"/>
  <pageMargins left="0.23622047244094491" right="0.23622047244094491" top="0.23622047244094491" bottom="0.23622047244094491" header="0.31496062992125984" footer="0.31496062992125984"/>
  <pageSetup paperSize="9" scale="57" fitToHeight="5" orientation="landscape" r:id="rId7"/>
  <headerFooter differentFirst="1">
    <oddFooter>Page &amp;P of &amp;N</oddFooter>
  </headerFooter>
  <drawing r:id="rId8"/>
  <tableParts count="1">
    <tablePart r:id="rId9"/>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0C206-1B92-4998-B7D0-CD0655CD1013}">
  <sheetPr>
    <tabColor theme="6"/>
    <pageSetUpPr fitToPage="1"/>
  </sheetPr>
  <dimension ref="A1:P22"/>
  <sheetViews>
    <sheetView showGridLines="0" view="pageBreakPreview" zoomScale="60" zoomScaleNormal="73" workbookViewId="0">
      <pane xSplit="6" ySplit="8" topLeftCell="G9" activePane="bottomRight" state="frozen"/>
      <selection pane="topRight" activeCell="G1" sqref="G1"/>
      <selection pane="bottomLeft" activeCell="A17" sqref="A17"/>
      <selection pane="bottomRight" activeCell="L15" sqref="L15"/>
    </sheetView>
  </sheetViews>
  <sheetFormatPr defaultColWidth="9" defaultRowHeight="30" customHeight="1" x14ac:dyDescent="0.3"/>
  <cols>
    <col min="1" max="1" width="2.58203125" customWidth="1"/>
    <col min="2" max="2" width="12.33203125" customWidth="1"/>
    <col min="3" max="3" width="58.25" customWidth="1"/>
    <col min="4" max="4" width="28.83203125" customWidth="1"/>
    <col min="5" max="5" width="12.5" hidden="1" customWidth="1"/>
    <col min="6" max="6" width="8.75" hidden="1" customWidth="1"/>
    <col min="7"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129</v>
      </c>
    </row>
    <row r="2" spans="1:16" ht="15.75" customHeight="1" x14ac:dyDescent="0.4">
      <c r="A2" s="1"/>
      <c r="B2" s="16"/>
      <c r="C2" s="2"/>
      <c r="D2" s="2"/>
      <c r="E2" s="2"/>
      <c r="F2" s="2"/>
      <c r="G2" s="2"/>
      <c r="H2" s="2"/>
      <c r="I2" s="31"/>
      <c r="O2" s="140" t="s">
        <v>117</v>
      </c>
    </row>
    <row r="3" spans="1:16" ht="57.75" customHeight="1" x14ac:dyDescent="0.3">
      <c r="B3" s="108" t="s">
        <v>94</v>
      </c>
      <c r="C3" s="160" t="s">
        <v>95</v>
      </c>
      <c r="D3" s="161"/>
      <c r="E3" s="109"/>
      <c r="F3" s="110"/>
      <c r="G3" s="162" t="s">
        <v>104</v>
      </c>
      <c r="H3" s="163"/>
      <c r="I3" s="163"/>
      <c r="J3" s="163"/>
      <c r="K3" s="163"/>
      <c r="L3" s="163"/>
      <c r="M3" s="164"/>
      <c r="N3" s="111" t="s">
        <v>106</v>
      </c>
      <c r="O3" t="s">
        <v>153</v>
      </c>
      <c r="P3" s="141"/>
    </row>
    <row r="4" spans="1:16" ht="12.75" customHeight="1" x14ac:dyDescent="0.3">
      <c r="B4" s="50"/>
      <c r="C4" s="112"/>
      <c r="D4" s="23"/>
      <c r="E4" s="23"/>
      <c r="F4" s="6"/>
      <c r="G4" s="6"/>
      <c r="H4" s="6"/>
      <c r="I4" s="6"/>
    </row>
    <row r="5" spans="1:16" ht="37.5" x14ac:dyDescent="0.3">
      <c r="B5" s="129" t="s">
        <v>102</v>
      </c>
      <c r="C5" s="130" t="s">
        <v>79</v>
      </c>
      <c r="D5" s="130" t="s">
        <v>80</v>
      </c>
      <c r="E5" s="27" t="s">
        <v>6</v>
      </c>
      <c r="F5" s="131" t="s">
        <v>81</v>
      </c>
      <c r="G5" s="132" t="s">
        <v>82</v>
      </c>
      <c r="H5" s="132" t="s">
        <v>83</v>
      </c>
      <c r="I5" s="132" t="s">
        <v>127</v>
      </c>
      <c r="J5" s="132" t="s">
        <v>84</v>
      </c>
      <c r="K5" s="144" t="s">
        <v>128</v>
      </c>
      <c r="L5" s="132" t="s">
        <v>86</v>
      </c>
      <c r="M5" s="132" t="s">
        <v>87</v>
      </c>
      <c r="N5" s="129" t="s">
        <v>103</v>
      </c>
      <c r="O5" s="134" t="s">
        <v>99</v>
      </c>
    </row>
    <row r="6" spans="1:16" ht="29.25" customHeight="1" x14ac:dyDescent="0.3">
      <c r="B6" s="46"/>
      <c r="C6" s="91" t="s">
        <v>92</v>
      </c>
      <c r="D6" s="92"/>
      <c r="E6" s="93"/>
      <c r="F6" s="94"/>
      <c r="G6" s="95" t="b">
        <v>1</v>
      </c>
      <c r="H6" s="95" t="b">
        <v>0</v>
      </c>
      <c r="I6" s="95" t="b">
        <v>0</v>
      </c>
      <c r="J6" s="95" t="b">
        <v>0</v>
      </c>
      <c r="K6" s="95" t="b">
        <v>0</v>
      </c>
      <c r="L6" s="95" t="b">
        <v>0</v>
      </c>
      <c r="M6" s="95" t="b">
        <v>0</v>
      </c>
      <c r="N6" s="165" t="str">
        <f>_xlfn.CONCAT("Extended price based on $",(_xlfn.IFS(G6=TRUE,G7,H6=TRUE,H7,I6=TRUE,I7,J6=TRUE,J7,K6=TRUE,K7,L6=TRUE,L7,M6=TRUE,M7))," per metre")</f>
        <v>Extended price based on $33 per metre</v>
      </c>
      <c r="O6" s="133" t="s">
        <v>105</v>
      </c>
    </row>
    <row r="7" spans="1:16" ht="21" customHeight="1" x14ac:dyDescent="0.3">
      <c r="B7" s="46"/>
      <c r="C7" s="91"/>
      <c r="D7" s="92"/>
      <c r="E7" s="93"/>
      <c r="F7" s="94"/>
      <c r="G7" s="93">
        <v>33</v>
      </c>
      <c r="H7" s="93">
        <v>35</v>
      </c>
      <c r="I7" s="93">
        <v>38</v>
      </c>
      <c r="J7" s="93">
        <v>40</v>
      </c>
      <c r="K7" s="93">
        <v>60</v>
      </c>
      <c r="L7" s="93">
        <v>89</v>
      </c>
      <c r="M7" s="93">
        <v>105</v>
      </c>
      <c r="N7" s="166"/>
      <c r="O7" s="113">
        <v>0.08</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7"/>
    </row>
    <row r="9" spans="1:16" ht="177.75" customHeight="1" x14ac:dyDescent="0.3">
      <c r="B9" s="20">
        <v>0</v>
      </c>
      <c r="C9" s="28" t="s">
        <v>131</v>
      </c>
      <c r="D9" s="7"/>
      <c r="E9" s="9">
        <v>395</v>
      </c>
      <c r="F9" s="10">
        <v>1</v>
      </c>
      <c r="G9" s="96">
        <f>$E9+($F9*G$7)</f>
        <v>428</v>
      </c>
      <c r="H9" s="96">
        <f t="shared" ref="H9:M12" si="0">$E9+($F9*H$7)</f>
        <v>430</v>
      </c>
      <c r="I9" s="96">
        <f t="shared" si="0"/>
        <v>433</v>
      </c>
      <c r="J9" s="96">
        <f t="shared" si="0"/>
        <v>435</v>
      </c>
      <c r="K9" s="96">
        <f t="shared" si="0"/>
        <v>455</v>
      </c>
      <c r="L9" s="96">
        <f t="shared" si="0"/>
        <v>484</v>
      </c>
      <c r="M9" s="96">
        <f t="shared" si="0"/>
        <v>500</v>
      </c>
      <c r="N9" s="97" cm="1">
        <f t="array" ref="N9">_xlfn.IFS($G$6=TRUE,G9*$B9,$H$6=TRUE,H9*$B9,$I$6=TRUE,I9*$B9,$J$6=TRUE,J9*$B9,$K$6=TRUE,K9*$B9,$L$6=TRUE,L9*$B9,$M$6=TRUE,M9*$B9)</f>
        <v>0</v>
      </c>
      <c r="O9" s="97">
        <f>IF(Quotation9[[#This Row],[Column1]]&gt;0,ROUNDDOWN(N9-(Quotation9[[#This Row],[Column4]]*$O$7*Quotation9[[#This Row],[Column1]]),0),0)</f>
        <v>0</v>
      </c>
      <c r="P9" s="143"/>
    </row>
    <row r="10" spans="1:16" ht="177.75" customHeight="1" x14ac:dyDescent="0.3">
      <c r="B10" s="20">
        <v>0</v>
      </c>
      <c r="C10" s="28" t="s">
        <v>132</v>
      </c>
      <c r="D10" s="7"/>
      <c r="E10" s="9">
        <v>395</v>
      </c>
      <c r="F10" s="10">
        <v>1</v>
      </c>
      <c r="G10" s="96">
        <f>$E10+($F10*G$7)</f>
        <v>428</v>
      </c>
      <c r="H10" s="96">
        <f t="shared" si="0"/>
        <v>430</v>
      </c>
      <c r="I10" s="96">
        <f t="shared" si="0"/>
        <v>433</v>
      </c>
      <c r="J10" s="96">
        <f t="shared" si="0"/>
        <v>435</v>
      </c>
      <c r="K10" s="96">
        <f t="shared" si="0"/>
        <v>455</v>
      </c>
      <c r="L10" s="96">
        <f t="shared" si="0"/>
        <v>484</v>
      </c>
      <c r="M10" s="96">
        <f t="shared" si="0"/>
        <v>500</v>
      </c>
      <c r="N10" s="97" cm="1">
        <f t="array" ref="N10">_xlfn.IFS($G$6=TRUE,G10*$B10,$H$6=TRUE,H10*$B10,$I$6=TRUE,I10*$B10,$J$6=TRUE,J10*$B10,$K$6=TRUE,K10*$B10,$L$6=TRUE,L10*$B10,$M$6=TRUE,M10*$B10)</f>
        <v>0</v>
      </c>
      <c r="O10" s="97">
        <f>IF(Quotation9[[#This Row],[Column1]]&gt;0,ROUNDDOWN(N10-(Quotation9[[#This Row],[Column4]]*$O$7*Quotation9[[#This Row],[Column1]]),0),0)</f>
        <v>0</v>
      </c>
      <c r="P10" s="143"/>
    </row>
    <row r="11" spans="1:16" ht="177.75" customHeight="1" x14ac:dyDescent="0.3">
      <c r="B11" s="20">
        <v>0</v>
      </c>
      <c r="C11" s="28" t="s">
        <v>130</v>
      </c>
      <c r="D11" s="7"/>
      <c r="E11" s="9">
        <v>395</v>
      </c>
      <c r="F11" s="10">
        <v>1</v>
      </c>
      <c r="G11" s="96">
        <f>$E11+($F11*G$7)</f>
        <v>428</v>
      </c>
      <c r="H11" s="96">
        <f t="shared" si="0"/>
        <v>430</v>
      </c>
      <c r="I11" s="96">
        <f t="shared" si="0"/>
        <v>433</v>
      </c>
      <c r="J11" s="96">
        <f t="shared" si="0"/>
        <v>435</v>
      </c>
      <c r="K11" s="96">
        <f t="shared" si="0"/>
        <v>455</v>
      </c>
      <c r="L11" s="96">
        <f t="shared" si="0"/>
        <v>484</v>
      </c>
      <c r="M11" s="96">
        <f t="shared" si="0"/>
        <v>500</v>
      </c>
      <c r="N11" s="97" cm="1">
        <f t="array" ref="N11">_xlfn.IFS($G$6=TRUE,G11*$B11,$H$6=TRUE,H11*$B11,$I$6=TRUE,I11*$B11,$J$6=TRUE,J11*$B11,$K$6=TRUE,K11*$B11,$L$6=TRUE,L11*$B11,$M$6=TRUE,M11*$B11)</f>
        <v>0</v>
      </c>
      <c r="O11" s="97">
        <f>IF(Quotation9[[#This Row],[Column1]]&gt;0,ROUNDDOWN(N11-(Quotation9[[#This Row],[Column4]]*$O$7*Quotation9[[#This Row],[Column1]]),0),0)</f>
        <v>0</v>
      </c>
      <c r="P11" s="143"/>
    </row>
    <row r="12" spans="1:16" ht="177.75" customHeight="1" x14ac:dyDescent="0.3">
      <c r="B12" s="20">
        <v>0</v>
      </c>
      <c r="C12" s="28" t="s">
        <v>133</v>
      </c>
      <c r="D12" s="7"/>
      <c r="E12" s="9">
        <v>395</v>
      </c>
      <c r="F12" s="10">
        <v>1</v>
      </c>
      <c r="G12" s="96">
        <f>$E12+($F12*G$7)</f>
        <v>428</v>
      </c>
      <c r="H12" s="96">
        <f t="shared" si="0"/>
        <v>430</v>
      </c>
      <c r="I12" s="96">
        <f t="shared" si="0"/>
        <v>433</v>
      </c>
      <c r="J12" s="96">
        <f t="shared" si="0"/>
        <v>435</v>
      </c>
      <c r="K12" s="96">
        <f t="shared" si="0"/>
        <v>455</v>
      </c>
      <c r="L12" s="96">
        <f t="shared" si="0"/>
        <v>484</v>
      </c>
      <c r="M12" s="96">
        <f t="shared" si="0"/>
        <v>500</v>
      </c>
      <c r="N12" s="97" cm="1">
        <f t="array" ref="N12">_xlfn.IFS($G$6=TRUE,G12*$B12,$H$6=TRUE,H12*$B12,$I$6=TRUE,I12*$B12,$J$6=TRUE,J12*$B12,$K$6=TRUE,K12*$B12,$L$6=TRUE,L12*$B12,$M$6=TRUE,M12*$B12)</f>
        <v>0</v>
      </c>
      <c r="O12" s="97">
        <f>IF(Quotation9[[#This Row],[Column1]]&gt;0,ROUNDDOWN(N12-(Quotation9[[#This Row],[Column4]]*$O$7*Quotation9[[#This Row],[Column1]]),0),0)</f>
        <v>0</v>
      </c>
      <c r="P12" s="143"/>
    </row>
    <row r="13" spans="1:16" ht="26" customHeight="1" x14ac:dyDescent="0.3">
      <c r="B13" s="46"/>
      <c r="C13" s="145"/>
      <c r="D13" s="146"/>
      <c r="E13" s="146"/>
      <c r="F13" s="147"/>
      <c r="G13" s="49"/>
      <c r="H13" s="49"/>
      <c r="I13" s="150"/>
      <c r="J13" s="148"/>
      <c r="K13" s="148"/>
      <c r="L13" s="148"/>
      <c r="M13" s="148"/>
      <c r="N13" s="148"/>
      <c r="O13" s="148"/>
      <c r="P13" s="143"/>
    </row>
    <row r="14" spans="1:16" ht="213" customHeight="1" x14ac:dyDescent="0.3">
      <c r="B14" s="20">
        <v>0</v>
      </c>
      <c r="C14" s="28" t="s">
        <v>180</v>
      </c>
      <c r="D14" s="26"/>
      <c r="E14" s="9"/>
      <c r="F14" s="10"/>
      <c r="G14" s="8">
        <v>550</v>
      </c>
      <c r="H14" s="96"/>
      <c r="I14" s="96"/>
      <c r="J14" s="96"/>
      <c r="K14" s="96"/>
      <c r="L14" s="96"/>
      <c r="M14" s="96"/>
      <c r="N14" s="97"/>
      <c r="O14" s="97"/>
      <c r="P14" s="143"/>
    </row>
    <row r="15" spans="1:16" ht="213" customHeight="1" x14ac:dyDescent="0.3">
      <c r="B15" s="156"/>
      <c r="C15" s="28" t="s">
        <v>181</v>
      </c>
      <c r="D15" s="7"/>
      <c r="E15" s="7"/>
      <c r="F15" s="157"/>
      <c r="G15" s="8">
        <v>594</v>
      </c>
      <c r="H15" s="8"/>
      <c r="I15" s="158"/>
      <c r="J15" s="96"/>
      <c r="K15" s="96"/>
      <c r="L15" s="96"/>
      <c r="M15" s="96"/>
      <c r="N15" s="97"/>
      <c r="O15" s="97"/>
      <c r="P15" s="143"/>
    </row>
    <row r="16" spans="1:16" ht="27" customHeight="1" x14ac:dyDescent="0.3">
      <c r="B16" s="98"/>
      <c r="C16" s="99"/>
      <c r="D16" s="100"/>
      <c r="E16" s="101"/>
      <c r="F16" s="102"/>
      <c r="G16" s="103"/>
      <c r="H16" s="103"/>
      <c r="I16" s="103"/>
      <c r="J16" s="103"/>
      <c r="K16" s="103"/>
      <c r="L16" s="103"/>
      <c r="M16" s="103"/>
      <c r="N16" s="103">
        <f>SUM(N9:N14)</f>
        <v>0</v>
      </c>
      <c r="O16" s="103">
        <f>SUM(O9:O14)</f>
        <v>0</v>
      </c>
    </row>
    <row r="17" spans="2:9" ht="30" customHeight="1" x14ac:dyDescent="0.3">
      <c r="B17" s="4"/>
      <c r="C17" s="4"/>
      <c r="D17" s="4"/>
      <c r="E17" s="4"/>
      <c r="F17" s="18"/>
      <c r="G17" s="52"/>
      <c r="H17" s="52"/>
      <c r="I17" s="104"/>
    </row>
    <row r="18" spans="2:9" ht="21.75" customHeight="1" x14ac:dyDescent="0.3">
      <c r="B18" s="4"/>
      <c r="C18" s="4"/>
      <c r="D18" s="4"/>
      <c r="E18" s="4"/>
      <c r="F18" s="4"/>
      <c r="G18" s="32"/>
      <c r="H18" s="32"/>
      <c r="I18" s="105"/>
    </row>
    <row r="19" spans="2:9" ht="30" customHeight="1" x14ac:dyDescent="0.3">
      <c r="B19" s="4"/>
      <c r="C19" s="4"/>
      <c r="D19" s="4"/>
      <c r="E19" s="4"/>
      <c r="F19" s="4"/>
      <c r="G19" s="32"/>
      <c r="H19" s="32"/>
      <c r="I19" s="106"/>
    </row>
    <row r="20" spans="2:9" ht="30" customHeight="1" x14ac:dyDescent="0.3">
      <c r="B20" s="4"/>
      <c r="C20" s="4"/>
      <c r="D20" s="4"/>
      <c r="E20" s="4"/>
      <c r="F20" s="4"/>
      <c r="G20" s="4"/>
      <c r="H20" s="4"/>
      <c r="I20" s="107"/>
    </row>
    <row r="21" spans="2:9" ht="30" customHeight="1" x14ac:dyDescent="0.3">
      <c r="B21" s="168"/>
      <c r="C21" s="168"/>
      <c r="D21" s="168"/>
      <c r="E21" s="168"/>
      <c r="F21" s="168"/>
      <c r="G21" s="168"/>
      <c r="H21" s="168"/>
      <c r="I21" s="168"/>
    </row>
    <row r="22" spans="2:9" ht="30" customHeight="1" x14ac:dyDescent="0.3">
      <c r="B22" s="169"/>
      <c r="C22" s="169"/>
      <c r="D22" s="169"/>
      <c r="E22" s="169"/>
      <c r="F22" s="169"/>
      <c r="G22" s="169"/>
      <c r="H22" s="169"/>
      <c r="I22" s="169"/>
    </row>
  </sheetData>
  <dataConsolidate/>
  <mergeCells count="5">
    <mergeCell ref="C3:D3"/>
    <mergeCell ref="G3:M3"/>
    <mergeCell ref="N6:N8"/>
    <mergeCell ref="B21:I21"/>
    <mergeCell ref="B22:I22"/>
  </mergeCells>
  <conditionalFormatting sqref="G6:M6">
    <cfRule type="cellIs" dxfId="6" priority="1" operator="equal">
      <formula>TRUE</formula>
    </cfRule>
  </conditionalFormatting>
  <dataValidations count="12">
    <dataValidation allowBlank="1" showInputMessage="1" showErrorMessage="1" prompt="Enter Comments or Special Instructions in cell at right" sqref="B3:B4" xr:uid="{561F5082-CC2E-488B-A0F8-E5DF22C612E9}"/>
    <dataValidation allowBlank="1" showInputMessage="1" showErrorMessage="1" prompt="Enter Unit Price in this column under this heading" sqref="G5:M6" xr:uid="{C93F9B74-9060-4BE1-AF6A-628562055365}"/>
    <dataValidation allowBlank="1" showInputMessage="1" showErrorMessage="1" prompt="Append company Contact Name, Phone Number, and Email address in this cell" sqref="B21:I21" xr:uid="{6E63A73F-5475-4D85-B95A-2BF40BCC7B47}"/>
    <dataValidation allowBlank="1" showInputMessage="1" showErrorMessage="1" prompt="Enter shipping details in cells B14 through G15, and product details in table starting in cell B17. Enter Salesperson name in cell below" sqref="F4:H4 F3" xr:uid="{1DBFCF4C-1DD9-4717-BC0D-DD2CD1CAFE68}"/>
    <dataValidation allowBlank="1" showInputMessage="1" showErrorMessage="1" prompt="Enter Company Name in this cell and slogan in cell below. Quotation title is in cell at right" sqref="B1:I2" xr:uid="{59DA4408-7B48-42EE-BBE5-B20E366013F3}"/>
    <dataValidation allowBlank="1" showInputMessage="1" showErrorMessage="1" prompt="Enter Description in this column under this heading" sqref="C5:F8" xr:uid="{E59761A9-2B64-4980-86C2-035C9B16E3B2}"/>
    <dataValidation allowBlank="1" showInputMessage="1" showErrorMessage="1" prompt="Enter Purchase Order Number in cell below" sqref="I4 C4:E4 E3 C3" xr:uid="{782ED46F-15A7-4EF0-A283-D57A0AC67092}"/>
    <dataValidation allowBlank="1" showInputMessage="1" showErrorMessage="1" prompt="Enter Tax Rate in this cell" sqref="I18" xr:uid="{8C419D16-ED2B-4341-B43F-4A0CEDACBC9E}"/>
    <dataValidation allowBlank="1" showInputMessage="1" showErrorMessage="1" prompt="Sales Tax amount is automatically calculated in this cell" sqref="I19" xr:uid="{0D853CC4-E6AE-47BF-AE07-75E6724BD4F6}"/>
    <dataValidation allowBlank="1" showInputMessage="1" showErrorMessage="1" prompt="Total due is automatically calculated in this cell" sqref="I20" xr:uid="{B8923574-0427-4847-9EE1-3BFC08D6586D}"/>
    <dataValidation allowBlank="1" showInputMessage="1" showErrorMessage="1" prompt="Create a Price quote with tax calculation in this worksheet. Enter company, customer, quotation, shipping, and product details. Total due is automatically calculated" sqref="A1:A2" xr:uid="{CFA1F55A-DBA4-4B60-98D3-6C3E7DB739EF}"/>
    <dataValidation allowBlank="1" showInputMessage="1" showErrorMessage="1" prompt="Enter Quantity in this column under this heading" sqref="B6:B8" xr:uid="{12B50299-15D1-4A14-A15E-C528DE757F28}"/>
  </dataValidations>
  <hyperlinks>
    <hyperlink ref="G5" r:id="rId1" xr:uid="{6B245109-2B18-4B4C-92F1-25D20F637104}"/>
    <hyperlink ref="J5" r:id="rId2" xr:uid="{522AF203-15E3-4F22-8509-AAF5C8BB5591}"/>
    <hyperlink ref="H5" r:id="rId3" xr:uid="{4F69F399-88CD-4700-BF7E-9BDD8BFD4403}"/>
    <hyperlink ref="I5" r:id="rId4" display="Medketen" xr:uid="{26A9358F-2EAC-46C6-ADA9-9BC8ED8F5D40}"/>
    <hyperlink ref="M5" r:id="rId5" xr:uid="{999AEEBF-32BD-474D-83A2-FF06F02AC48C}"/>
    <hyperlink ref="L5" r:id="rId6" xr:uid="{9EE55C4F-791A-4928-B566-598CF9B38AB2}"/>
  </hyperlinks>
  <printOptions horizontalCentered="1"/>
  <pageMargins left="0.23622047244094491" right="0.23622047244094491" top="0.23622047244094491" bottom="0.23622047244094491" header="0.31496062992125984" footer="0.31496062992125984"/>
  <pageSetup paperSize="9" scale="69" fitToHeight="3" orientation="landscape" r:id="rId7"/>
  <headerFooter differentFirst="1">
    <oddFooter>Page &amp;P of &amp;N</oddFooter>
  </headerFooter>
  <rowBreaks count="1" manualBreakCount="1">
    <brk id="16" max="12" man="1"/>
  </rowBreaks>
  <drawing r:id="rId8"/>
  <tableParts count="1">
    <tablePart r:id="rId9"/>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48E83-45E2-43B8-A0A4-A124624BBFCD}">
  <sheetPr>
    <tabColor theme="6"/>
    <pageSetUpPr fitToPage="1"/>
  </sheetPr>
  <dimension ref="A1:G71"/>
  <sheetViews>
    <sheetView showGridLines="0" tabSelected="1" zoomScale="80" zoomScaleNormal="80" workbookViewId="0">
      <pane xSplit="4" ySplit="6" topLeftCell="E7" activePane="bottomRight" state="frozen"/>
      <selection pane="topRight" activeCell="E1" sqref="E1"/>
      <selection pane="bottomLeft" activeCell="A15" sqref="A15"/>
      <selection pane="bottomRight" activeCell="J23" sqref="J23"/>
    </sheetView>
  </sheetViews>
  <sheetFormatPr defaultColWidth="9" defaultRowHeight="30" customHeight="1" x14ac:dyDescent="0.3"/>
  <cols>
    <col min="1" max="1" width="2.58203125" customWidth="1"/>
    <col min="2" max="2" width="11.58203125" customWidth="1"/>
    <col min="3" max="3" width="59.25" customWidth="1"/>
    <col min="4" max="4" width="33" customWidth="1"/>
    <col min="5" max="5" width="13.6640625" customWidth="1"/>
    <col min="6" max="6" width="13.33203125" customWidth="1"/>
    <col min="7" max="7" width="14.83203125" hidden="1" customWidth="1"/>
    <col min="8" max="8" width="2.58203125" customWidth="1"/>
  </cols>
  <sheetData>
    <row r="1" spans="1:7" ht="92.25" customHeight="1" x14ac:dyDescent="0.4">
      <c r="A1" s="1"/>
      <c r="B1" s="16" t="s">
        <v>5</v>
      </c>
      <c r="C1" s="2"/>
      <c r="D1" s="2"/>
      <c r="E1" s="2"/>
      <c r="F1" s="54" t="s">
        <v>40</v>
      </c>
      <c r="G1" s="2"/>
    </row>
    <row r="2" spans="1:7" ht="36.75" customHeight="1" x14ac:dyDescent="0.3">
      <c r="B2" s="34" t="s">
        <v>4</v>
      </c>
      <c r="C2" s="35" t="s">
        <v>41</v>
      </c>
      <c r="D2" s="23"/>
      <c r="E2" s="6"/>
      <c r="F2" s="6"/>
    </row>
    <row r="3" spans="1:7" ht="36.75" customHeight="1" x14ac:dyDescent="0.3">
      <c r="B3" s="34" t="s">
        <v>42</v>
      </c>
      <c r="C3" s="35" t="s">
        <v>43</v>
      </c>
      <c r="D3" s="23"/>
      <c r="E3" s="6"/>
      <c r="F3" s="6"/>
    </row>
    <row r="4" spans="1:7" ht="12" customHeight="1" x14ac:dyDescent="0.3">
      <c r="B4" s="24"/>
      <c r="C4" s="25"/>
      <c r="D4" s="25"/>
      <c r="E4" s="25"/>
    </row>
    <row r="5" spans="1:7" s="3" customFormat="1" ht="30" customHeight="1" x14ac:dyDescent="0.3">
      <c r="B5" s="91" t="s">
        <v>12</v>
      </c>
      <c r="C5" s="91" t="s">
        <v>0</v>
      </c>
      <c r="D5" s="91" t="s">
        <v>2</v>
      </c>
      <c r="E5" s="91" t="s">
        <v>7</v>
      </c>
      <c r="F5" s="91" t="s">
        <v>8</v>
      </c>
      <c r="G5" s="91" t="s">
        <v>99</v>
      </c>
    </row>
    <row r="6" spans="1:7" s="3" customFormat="1" ht="14.25" customHeight="1" x14ac:dyDescent="0.3">
      <c r="B6" s="91"/>
      <c r="C6" s="91"/>
      <c r="D6" s="91"/>
      <c r="E6" s="91"/>
      <c r="F6" s="91"/>
      <c r="G6" s="117">
        <v>0</v>
      </c>
    </row>
    <row r="7" spans="1:7" s="3" customFormat="1" ht="120" customHeight="1" x14ac:dyDescent="0.3">
      <c r="B7" s="36"/>
      <c r="C7" s="37" t="s">
        <v>170</v>
      </c>
      <c r="D7" s="38"/>
      <c r="E7" s="39"/>
      <c r="F7" s="22"/>
      <c r="G7" s="22"/>
    </row>
    <row r="8" spans="1:7" ht="30" customHeight="1" x14ac:dyDescent="0.3">
      <c r="B8" s="20">
        <v>0</v>
      </c>
      <c r="C8" s="21" t="s">
        <v>182</v>
      </c>
      <c r="D8" s="41"/>
      <c r="E8" s="8">
        <v>550</v>
      </c>
      <c r="F8" s="8">
        <f>SUM(Quotation4[[#This Row],[QTY]])*E8</f>
        <v>0</v>
      </c>
      <c r="G8" s="114">
        <f>ROUNDDOWN(IF(Quotation4[[#This Row],[QTY]]&gt;0,F8-(F8*$G$6)),0)</f>
        <v>0</v>
      </c>
    </row>
    <row r="9" spans="1:7" ht="30" customHeight="1" x14ac:dyDescent="0.3">
      <c r="B9" s="20">
        <v>0</v>
      </c>
      <c r="C9" s="21" t="s">
        <v>14</v>
      </c>
      <c r="D9" s="41"/>
      <c r="E9" s="8">
        <v>594</v>
      </c>
      <c r="F9" s="8">
        <f>SUM(Quotation4[[#This Row],[QTY]])*E9</f>
        <v>0</v>
      </c>
      <c r="G9" s="114">
        <f>ROUNDDOWN(IF(Quotation4[[#This Row],[QTY]]&gt;0,F9-(F9*$G$6)),0)</f>
        <v>0</v>
      </c>
    </row>
    <row r="10" spans="1:7" ht="30" customHeight="1" x14ac:dyDescent="0.3">
      <c r="B10" s="20">
        <v>0</v>
      </c>
      <c r="C10" s="21" t="s">
        <v>183</v>
      </c>
      <c r="D10" s="41"/>
      <c r="E10" s="155" t="s">
        <v>169</v>
      </c>
      <c r="F10" s="8"/>
      <c r="G10" s="114">
        <f>ROUNDDOWN(IF(Quotation4[[#This Row],[QTY]]&gt;0,F10-(F10*$G$6)),0)</f>
        <v>0</v>
      </c>
    </row>
    <row r="11" spans="1:7" ht="30" customHeight="1" x14ac:dyDescent="0.3">
      <c r="B11" s="20">
        <v>0</v>
      </c>
      <c r="C11" s="21" t="s">
        <v>137</v>
      </c>
      <c r="D11" s="41"/>
      <c r="E11" s="155" t="s">
        <v>169</v>
      </c>
      <c r="F11" s="8"/>
      <c r="G11" s="114">
        <f>ROUNDDOWN(IF(Quotation4[[#This Row],[QTY]]&gt;0,F11-(F11*$G$6)),0)</f>
        <v>0</v>
      </c>
    </row>
    <row r="12" spans="1:7" s="3" customFormat="1" ht="120" customHeight="1" x14ac:dyDescent="0.3">
      <c r="B12" s="36"/>
      <c r="C12" s="37" t="s">
        <v>148</v>
      </c>
      <c r="D12" s="38"/>
      <c r="E12" s="39"/>
      <c r="F12" s="22"/>
      <c r="G12" s="22"/>
    </row>
    <row r="13" spans="1:7" ht="30" customHeight="1" x14ac:dyDescent="0.3">
      <c r="B13" s="20">
        <v>0</v>
      </c>
      <c r="C13" s="21" t="s">
        <v>134</v>
      </c>
      <c r="D13" s="41"/>
      <c r="E13" s="8">
        <v>710</v>
      </c>
      <c r="F13" s="8">
        <f>SUM(Quotation4[[#This Row],[QTY]])*E13</f>
        <v>0</v>
      </c>
      <c r="G13" s="114">
        <f>ROUNDDOWN(IF(Quotation4[[#This Row],[QTY]]&gt;0,F13-(F13*$G$6)),0)</f>
        <v>0</v>
      </c>
    </row>
    <row r="14" spans="1:7" ht="30" customHeight="1" x14ac:dyDescent="0.3">
      <c r="B14" s="20">
        <v>0</v>
      </c>
      <c r="C14" s="21" t="s">
        <v>135</v>
      </c>
      <c r="D14" s="41"/>
      <c r="E14" s="8">
        <v>720</v>
      </c>
      <c r="F14" s="8">
        <f>SUM(Quotation4[[#This Row],[QTY]])*E14</f>
        <v>0</v>
      </c>
      <c r="G14" s="114">
        <f>ROUNDDOWN(IF(Quotation4[[#This Row],[QTY]]&gt;0,F14-(F14*$G$6)),0)</f>
        <v>0</v>
      </c>
    </row>
    <row r="15" spans="1:7" ht="30" customHeight="1" x14ac:dyDescent="0.3">
      <c r="B15" s="20">
        <v>0</v>
      </c>
      <c r="C15" s="21" t="s">
        <v>136</v>
      </c>
      <c r="D15" s="41"/>
      <c r="E15" s="8">
        <v>908</v>
      </c>
      <c r="F15" s="8">
        <f>SUM(Quotation4[[#This Row],[QTY]])*E15</f>
        <v>0</v>
      </c>
      <c r="G15" s="114">
        <f>ROUNDDOWN(IF(Quotation4[[#This Row],[QTY]]&gt;0,F15-(F15*$G$6)),0)</f>
        <v>0</v>
      </c>
    </row>
    <row r="16" spans="1:7" ht="30" customHeight="1" x14ac:dyDescent="0.3">
      <c r="B16" s="20">
        <v>0</v>
      </c>
      <c r="C16" s="21" t="s">
        <v>137</v>
      </c>
      <c r="D16" s="41"/>
      <c r="E16" s="8">
        <v>995</v>
      </c>
      <c r="F16" s="8">
        <f>SUM(Quotation4[[#This Row],[QTY]])*E16</f>
        <v>0</v>
      </c>
      <c r="G16" s="114">
        <f>ROUNDDOWN(IF(Quotation4[[#This Row],[QTY]]&gt;0,F16-(F16*$G$6)),0)</f>
        <v>0</v>
      </c>
    </row>
    <row r="17" spans="2:7" ht="30" customHeight="1" x14ac:dyDescent="0.3">
      <c r="B17" s="20">
        <v>0</v>
      </c>
      <c r="C17" s="21" t="s">
        <v>140</v>
      </c>
      <c r="D17" s="41"/>
      <c r="E17" s="8">
        <v>1312</v>
      </c>
      <c r="F17" s="8">
        <f>SUM(Quotation4[[#This Row],[QTY]])*E17</f>
        <v>0</v>
      </c>
      <c r="G17" s="114">
        <f>ROUNDDOWN(IF(Quotation4[[#This Row],[QTY]]&gt;0,F17-(F17*$G$6)),0)</f>
        <v>0</v>
      </c>
    </row>
    <row r="18" spans="2:7" ht="30" customHeight="1" x14ac:dyDescent="0.3">
      <c r="B18" s="20"/>
      <c r="C18" s="90" t="s">
        <v>76</v>
      </c>
      <c r="D18" s="7"/>
      <c r="E18" s="8"/>
      <c r="F18" s="8">
        <f>SUM(Quotation4[[#This Row],[QTY]])*E18</f>
        <v>0</v>
      </c>
      <c r="G18" s="114">
        <f>ROUNDDOWN(IF(Quotation4[[#This Row],[QTY]]&gt;0,F18-(F18*$G$6)),0)</f>
        <v>0</v>
      </c>
    </row>
    <row r="19" spans="2:7" ht="116" customHeight="1" x14ac:dyDescent="0.3">
      <c r="B19" s="36"/>
      <c r="C19" s="37" t="s">
        <v>149</v>
      </c>
      <c r="D19" s="51"/>
      <c r="E19" s="39"/>
      <c r="F19" s="22"/>
      <c r="G19" s="142"/>
    </row>
    <row r="20" spans="2:7" ht="34.5" customHeight="1" x14ac:dyDescent="0.3">
      <c r="B20" s="20">
        <v>0</v>
      </c>
      <c r="C20" s="21" t="s">
        <v>134</v>
      </c>
      <c r="D20" s="40"/>
      <c r="E20" s="8">
        <v>790</v>
      </c>
      <c r="F20" s="8">
        <f>SUM(Quotation4[[#This Row],[QTY]])*E20</f>
        <v>0</v>
      </c>
      <c r="G20" s="142"/>
    </row>
    <row r="21" spans="2:7" ht="34.5" customHeight="1" x14ac:dyDescent="0.3">
      <c r="B21" s="20">
        <v>0</v>
      </c>
      <c r="C21" s="21" t="s">
        <v>135</v>
      </c>
      <c r="D21" s="40"/>
      <c r="E21" s="8">
        <v>830</v>
      </c>
      <c r="F21" s="8">
        <f>SUM(Quotation4[[#This Row],[QTY]])*E21</f>
        <v>0</v>
      </c>
      <c r="G21" s="142"/>
    </row>
    <row r="22" spans="2:7" ht="34.5" customHeight="1" x14ac:dyDescent="0.3">
      <c r="B22" s="20">
        <v>0</v>
      </c>
      <c r="C22" s="21" t="s">
        <v>136</v>
      </c>
      <c r="D22" s="41"/>
      <c r="E22" s="8">
        <v>995</v>
      </c>
      <c r="F22" s="8">
        <f>SUM(Quotation4[[#This Row],[QTY]])*E22</f>
        <v>0</v>
      </c>
      <c r="G22" s="142"/>
    </row>
    <row r="23" spans="2:7" ht="34.5" customHeight="1" x14ac:dyDescent="0.3">
      <c r="B23" s="20">
        <v>0</v>
      </c>
      <c r="C23" s="21" t="s">
        <v>137</v>
      </c>
      <c r="D23" s="41"/>
      <c r="E23" s="8">
        <v>1150</v>
      </c>
      <c r="F23" s="8">
        <f>SUM(Quotation4[[#This Row],[QTY]])*E23</f>
        <v>0</v>
      </c>
      <c r="G23" s="142"/>
    </row>
    <row r="24" spans="2:7" ht="33" customHeight="1" x14ac:dyDescent="0.3">
      <c r="B24" s="20"/>
      <c r="C24" s="90" t="s">
        <v>76</v>
      </c>
      <c r="D24" s="7"/>
      <c r="E24" s="8"/>
      <c r="F24" s="8">
        <f>SUM(Quotation4[[#This Row],[QTY]])*E24</f>
        <v>0</v>
      </c>
      <c r="G24" s="142"/>
    </row>
    <row r="25" spans="2:7" ht="120.5" customHeight="1" x14ac:dyDescent="0.3">
      <c r="B25" s="36"/>
      <c r="C25" s="37" t="s">
        <v>142</v>
      </c>
      <c r="D25" s="51"/>
      <c r="E25" s="39"/>
      <c r="F25" s="22"/>
      <c r="G25" s="149"/>
    </row>
    <row r="26" spans="2:7" ht="37.5" customHeight="1" x14ac:dyDescent="0.3">
      <c r="B26" s="20">
        <v>0</v>
      </c>
      <c r="C26" s="21" t="s">
        <v>135</v>
      </c>
      <c r="D26" s="40"/>
      <c r="E26" s="8">
        <v>763</v>
      </c>
      <c r="F26" s="8">
        <f>SUM(Quotation4[[#This Row],[QTY]])*E26</f>
        <v>0</v>
      </c>
      <c r="G26" s="149"/>
    </row>
    <row r="27" spans="2:7" ht="37.5" customHeight="1" x14ac:dyDescent="0.3">
      <c r="B27" s="20">
        <v>0</v>
      </c>
      <c r="C27" s="21" t="s">
        <v>136</v>
      </c>
      <c r="D27" s="41"/>
      <c r="E27" s="8">
        <v>906</v>
      </c>
      <c r="F27" s="8">
        <f>SUM(Quotation4[[#This Row],[QTY]])*E27</f>
        <v>0</v>
      </c>
      <c r="G27" s="149"/>
    </row>
    <row r="28" spans="2:7" ht="37.5" customHeight="1" x14ac:dyDescent="0.3">
      <c r="B28" s="20">
        <v>0</v>
      </c>
      <c r="C28" s="21" t="s">
        <v>137</v>
      </c>
      <c r="D28" s="41"/>
      <c r="E28" s="8">
        <v>993</v>
      </c>
      <c r="F28" s="8">
        <f>SUM(Quotation4[[#This Row],[QTY]])*E28</f>
        <v>0</v>
      </c>
      <c r="G28" s="149"/>
    </row>
    <row r="29" spans="2:7" s="3" customFormat="1" ht="29" customHeight="1" x14ac:dyDescent="0.3">
      <c r="B29" s="20"/>
      <c r="C29" s="90" t="s">
        <v>76</v>
      </c>
      <c r="D29" s="7"/>
      <c r="E29" s="8"/>
      <c r="F29" s="8">
        <f>SUM(Quotation4[[#This Row],[QTY]])*E29</f>
        <v>0</v>
      </c>
      <c r="G29" s="22"/>
    </row>
    <row r="30" spans="2:7" s="3" customFormat="1" ht="120" customHeight="1" x14ac:dyDescent="0.3">
      <c r="B30" s="36"/>
      <c r="C30" s="37" t="s">
        <v>141</v>
      </c>
      <c r="D30" s="38"/>
      <c r="E30" s="39"/>
      <c r="F30" s="22"/>
      <c r="G30" s="22"/>
    </row>
    <row r="31" spans="2:7" ht="45" customHeight="1" x14ac:dyDescent="0.3">
      <c r="B31" s="20">
        <v>0</v>
      </c>
      <c r="C31" s="21" t="s">
        <v>138</v>
      </c>
      <c r="D31" s="159"/>
      <c r="E31" s="8">
        <v>1350</v>
      </c>
      <c r="F31" s="8">
        <f>SUM(Quotation4[[#This Row],[QTY]])*E31</f>
        <v>0</v>
      </c>
      <c r="G31" s="114">
        <f>ROUNDDOWN(IF(Quotation4[[#This Row],[QTY]]&gt;0,F31-(F31*$G$6)),0)</f>
        <v>0</v>
      </c>
    </row>
    <row r="32" spans="2:7" ht="45" customHeight="1" x14ac:dyDescent="0.3">
      <c r="B32" s="20">
        <v>0</v>
      </c>
      <c r="C32" s="21" t="s">
        <v>139</v>
      </c>
      <c r="D32" s="42"/>
      <c r="E32" s="8">
        <v>1995</v>
      </c>
      <c r="F32" s="8">
        <f>SUM(Quotation4[[#This Row],[QTY]])*E32</f>
        <v>0</v>
      </c>
      <c r="G32" s="114">
        <f>ROUNDDOWN(IF(Quotation4[[#This Row],[QTY]]&gt;0,F32-(F32*$G$6)),0)</f>
        <v>0</v>
      </c>
    </row>
    <row r="33" spans="2:7" ht="30" customHeight="1" x14ac:dyDescent="0.3">
      <c r="B33" s="20"/>
      <c r="C33" s="90" t="s">
        <v>76</v>
      </c>
      <c r="D33" s="7"/>
      <c r="E33" s="8"/>
      <c r="F33" s="8">
        <f>SUM(Quotation4[[#This Row],[QTY]])*E33</f>
        <v>0</v>
      </c>
      <c r="G33" s="114">
        <f>ROUNDDOWN(IF(Quotation4[[#This Row],[QTY]]&gt;0,F33-(F33*$G$6)),0)</f>
        <v>0</v>
      </c>
    </row>
    <row r="34" spans="2:7" s="3" customFormat="1" ht="69" customHeight="1" x14ac:dyDescent="0.3">
      <c r="B34" s="36"/>
      <c r="C34" s="37" t="s">
        <v>77</v>
      </c>
      <c r="D34" s="51"/>
      <c r="E34" s="39"/>
      <c r="F34" s="22"/>
      <c r="G34" s="22"/>
    </row>
    <row r="35" spans="2:7" ht="43.5" customHeight="1" x14ac:dyDescent="0.3">
      <c r="B35" s="20">
        <v>0</v>
      </c>
      <c r="C35" s="21" t="s">
        <v>14</v>
      </c>
      <c r="D35" s="40"/>
      <c r="E35" s="8">
        <v>1073</v>
      </c>
      <c r="F35" s="8">
        <f>SUM(Quotation4[[#This Row],[QTY]])*E35</f>
        <v>0</v>
      </c>
      <c r="G35" s="114">
        <f>ROUNDDOWN(IF(Quotation4[[#This Row],[QTY]]&gt;0,F35-(F35*$G$6)),0)</f>
        <v>0</v>
      </c>
    </row>
    <row r="36" spans="2:7" ht="43.5" customHeight="1" x14ac:dyDescent="0.3">
      <c r="B36" s="20">
        <v>0</v>
      </c>
      <c r="C36" s="21" t="s">
        <v>13</v>
      </c>
      <c r="D36" s="41"/>
      <c r="E36" s="8">
        <v>1714</v>
      </c>
      <c r="F36" s="8">
        <f>SUM(Quotation4[[#This Row],[QTY]])*E36</f>
        <v>0</v>
      </c>
      <c r="G36" s="114">
        <f>ROUNDDOWN(IF(Quotation4[[#This Row],[QTY]]&gt;0,F36-(F36*$G$6)),0)</f>
        <v>0</v>
      </c>
    </row>
    <row r="37" spans="2:7" ht="30" customHeight="1" x14ac:dyDescent="0.3">
      <c r="B37" s="20"/>
      <c r="C37" s="90" t="s">
        <v>76</v>
      </c>
      <c r="D37" s="7"/>
      <c r="E37" s="8"/>
      <c r="F37" s="8">
        <f>SUM(Quotation4[[#This Row],[QTY]])*E37</f>
        <v>0</v>
      </c>
      <c r="G37" s="114">
        <f>ROUNDDOWN(IF(Quotation4[[#This Row],[QTY]]&gt;0,F37-(F37*$G$6)),0)</f>
        <v>0</v>
      </c>
    </row>
    <row r="38" spans="2:7" s="3" customFormat="1" ht="72.75" customHeight="1" x14ac:dyDescent="0.3">
      <c r="B38" s="36"/>
      <c r="C38" s="37" t="s">
        <v>144</v>
      </c>
      <c r="D38" s="51" t="s">
        <v>143</v>
      </c>
      <c r="E38" s="39"/>
      <c r="F38" s="22"/>
      <c r="G38" s="22"/>
    </row>
    <row r="39" spans="2:7" ht="24.75" customHeight="1" x14ac:dyDescent="0.3">
      <c r="B39" s="20">
        <v>0</v>
      </c>
      <c r="C39" s="21" t="s">
        <v>16</v>
      </c>
      <c r="D39" s="41"/>
      <c r="E39" s="8">
        <v>1119</v>
      </c>
      <c r="F39" s="8">
        <f>SUM(Quotation4[[#This Row],[QTY]])*E39</f>
        <v>0</v>
      </c>
      <c r="G39" s="114">
        <f>ROUNDDOWN(IF(Quotation4[[#This Row],[QTY]]&gt;0,F39-(F39*$G$6)),0)</f>
        <v>0</v>
      </c>
    </row>
    <row r="40" spans="2:7" ht="24.75" customHeight="1" x14ac:dyDescent="0.3">
      <c r="B40" s="20">
        <v>0</v>
      </c>
      <c r="C40" s="21" t="s">
        <v>17</v>
      </c>
      <c r="D40" s="41"/>
      <c r="E40" s="8">
        <v>1148</v>
      </c>
      <c r="F40" s="8">
        <f>SUM(Quotation4[[#This Row],[QTY]])*E40</f>
        <v>0</v>
      </c>
      <c r="G40" s="114">
        <f>ROUNDDOWN(IF(Quotation4[[#This Row],[QTY]]&gt;0,F40-(F40*$G$6)),0)</f>
        <v>0</v>
      </c>
    </row>
    <row r="41" spans="2:7" ht="24.75" customHeight="1" x14ac:dyDescent="0.3">
      <c r="B41" s="43">
        <v>0</v>
      </c>
      <c r="C41" s="44" t="s">
        <v>18</v>
      </c>
      <c r="D41" s="41"/>
      <c r="E41" s="8">
        <v>1197</v>
      </c>
      <c r="F41" s="45">
        <f>SUM(Quotation4[[#This Row],[QTY]])*E41</f>
        <v>0</v>
      </c>
      <c r="G41" s="114">
        <f>ROUNDDOWN(IF(Quotation4[[#This Row],[QTY]]&gt;0,F41-(F41*$G$6)),0)</f>
        <v>0</v>
      </c>
    </row>
    <row r="42" spans="2:7" ht="24.75" customHeight="1" x14ac:dyDescent="0.3">
      <c r="B42" s="20">
        <v>0</v>
      </c>
      <c r="C42" s="21" t="s">
        <v>19</v>
      </c>
      <c r="D42" s="42"/>
      <c r="E42" s="8">
        <v>1742</v>
      </c>
      <c r="F42" s="8">
        <f>SUM(Quotation4[[#This Row],[QTY]])*E42</f>
        <v>0</v>
      </c>
      <c r="G42" s="114">
        <f>ROUNDDOWN(IF(Quotation4[[#This Row],[QTY]]&gt;0,F42-(F42*$G$6)),0)</f>
        <v>0</v>
      </c>
    </row>
    <row r="43" spans="2:7" ht="30" customHeight="1" x14ac:dyDescent="0.3">
      <c r="B43" s="20"/>
      <c r="C43" s="90" t="s">
        <v>76</v>
      </c>
      <c r="D43" s="7"/>
      <c r="E43" s="8"/>
      <c r="F43" s="8">
        <f>SUM(Quotation4[[#This Row],[QTY]])*E43</f>
        <v>0</v>
      </c>
      <c r="G43" s="114">
        <f>ROUNDDOWN(IF(Quotation4[[#This Row],[QTY]]&gt;0,F43-(F43*$G$6)),0)</f>
        <v>0</v>
      </c>
    </row>
    <row r="44" spans="2:7" ht="64" customHeight="1" x14ac:dyDescent="0.3">
      <c r="B44" s="36"/>
      <c r="C44" s="37" t="s">
        <v>147</v>
      </c>
      <c r="D44" s="51" t="s">
        <v>143</v>
      </c>
      <c r="E44" s="39"/>
      <c r="F44" s="22"/>
      <c r="G44" s="22"/>
    </row>
    <row r="45" spans="2:7" ht="30" customHeight="1" x14ac:dyDescent="0.3">
      <c r="B45" s="20">
        <v>0</v>
      </c>
      <c r="C45" s="21" t="s">
        <v>16</v>
      </c>
      <c r="D45" s="41"/>
      <c r="E45" s="8">
        <v>1255</v>
      </c>
      <c r="F45" s="8">
        <f>SUM(Quotation4[[#This Row],[QTY]])*E45</f>
        <v>0</v>
      </c>
      <c r="G45" s="114">
        <f>ROUNDDOWN(IF(Quotation4[[#This Row],[QTY]]&gt;0,F45-(F45*$G$6)),0)</f>
        <v>0</v>
      </c>
    </row>
    <row r="46" spans="2:7" ht="30" customHeight="1" x14ac:dyDescent="0.3">
      <c r="B46" s="20">
        <v>0</v>
      </c>
      <c r="C46" s="21" t="s">
        <v>17</v>
      </c>
      <c r="D46" s="41"/>
      <c r="E46" s="8">
        <v>1255</v>
      </c>
      <c r="F46" s="8">
        <f>SUM(Quotation4[[#This Row],[QTY]])*E46</f>
        <v>0</v>
      </c>
      <c r="G46" s="114">
        <f>ROUNDDOWN(IF(Quotation4[[#This Row],[QTY]]&gt;0,F46-(F46*$G$6)),0)</f>
        <v>0</v>
      </c>
    </row>
    <row r="47" spans="2:7" ht="30" customHeight="1" x14ac:dyDescent="0.3">
      <c r="B47" s="43">
        <v>0</v>
      </c>
      <c r="C47" s="44" t="s">
        <v>18</v>
      </c>
      <c r="D47" s="41"/>
      <c r="E47" s="8">
        <v>1355</v>
      </c>
      <c r="F47" s="45">
        <f>SUM(Quotation4[[#This Row],[QTY]])*E47</f>
        <v>0</v>
      </c>
      <c r="G47" s="114">
        <f>ROUNDDOWN(IF(Quotation4[[#This Row],[QTY]]&gt;0,F47-(F47*$G$6)),0)</f>
        <v>0</v>
      </c>
    </row>
    <row r="48" spans="2:7" ht="30" customHeight="1" x14ac:dyDescent="0.3">
      <c r="B48" s="20">
        <v>0</v>
      </c>
      <c r="C48" s="21" t="s">
        <v>19</v>
      </c>
      <c r="D48" s="42"/>
      <c r="E48" s="8">
        <v>1455</v>
      </c>
      <c r="F48" s="8">
        <f>SUM(Quotation4[[#This Row],[QTY]])*E48</f>
        <v>0</v>
      </c>
      <c r="G48" s="114">
        <f>ROUNDDOWN(IF(Quotation4[[#This Row],[QTY]]&gt;0,F48-(F48*$G$6)),0)</f>
        <v>0</v>
      </c>
    </row>
    <row r="49" spans="2:7" s="3" customFormat="1" ht="72.75" customHeight="1" x14ac:dyDescent="0.3">
      <c r="B49" s="36"/>
      <c r="C49" s="37" t="s">
        <v>146</v>
      </c>
      <c r="D49" s="51" t="s">
        <v>143</v>
      </c>
      <c r="E49" s="39"/>
      <c r="F49" s="22"/>
      <c r="G49" s="22"/>
    </row>
    <row r="50" spans="2:7" ht="24.75" customHeight="1" x14ac:dyDescent="0.3">
      <c r="B50" s="20">
        <v>0</v>
      </c>
      <c r="C50" s="21" t="s">
        <v>16</v>
      </c>
      <c r="D50" s="41"/>
      <c r="E50" s="8">
        <v>2076</v>
      </c>
      <c r="F50" s="8">
        <f>SUM(Quotation4[[#This Row],[QTY]])*E50</f>
        <v>0</v>
      </c>
      <c r="G50" s="114">
        <f>ROUNDDOWN(IF(Quotation4[[#This Row],[QTY]]&gt;0,F50-(F50*$G$6)),0)</f>
        <v>0</v>
      </c>
    </row>
    <row r="51" spans="2:7" ht="24.75" customHeight="1" x14ac:dyDescent="0.3">
      <c r="B51" s="20">
        <v>0</v>
      </c>
      <c r="C51" s="21" t="s">
        <v>17</v>
      </c>
      <c r="D51" s="41"/>
      <c r="E51" s="8">
        <v>2076</v>
      </c>
      <c r="F51" s="8">
        <f>SUM(Quotation4[[#This Row],[QTY]])*E51</f>
        <v>0</v>
      </c>
      <c r="G51" s="114">
        <f>ROUNDDOWN(IF(Quotation4[[#This Row],[QTY]]&gt;0,F51-(F51*$G$6)),0)</f>
        <v>0</v>
      </c>
    </row>
    <row r="52" spans="2:7" ht="24.75" customHeight="1" x14ac:dyDescent="0.3">
      <c r="B52" s="43">
        <v>0</v>
      </c>
      <c r="C52" s="44" t="s">
        <v>18</v>
      </c>
      <c r="D52" s="41"/>
      <c r="E52" s="8">
        <v>2100</v>
      </c>
      <c r="F52" s="45">
        <f>SUM(Quotation4[[#This Row],[QTY]])*E52</f>
        <v>0</v>
      </c>
      <c r="G52" s="114">
        <f>ROUNDDOWN(IF(Quotation4[[#This Row],[QTY]]&gt;0,F52-(F52*$G$6)),0)</f>
        <v>0</v>
      </c>
    </row>
    <row r="53" spans="2:7" ht="24.75" customHeight="1" x14ac:dyDescent="0.3">
      <c r="B53" s="20">
        <v>0</v>
      </c>
      <c r="C53" s="21" t="s">
        <v>19</v>
      </c>
      <c r="D53" s="42"/>
      <c r="E53" s="8">
        <v>2256</v>
      </c>
      <c r="F53" s="8">
        <f>SUM(Quotation4[[#This Row],[QTY]])*E53</f>
        <v>0</v>
      </c>
      <c r="G53" s="114">
        <f>ROUNDDOWN(IF(Quotation4[[#This Row],[QTY]]&gt;0,F53-(F53*$G$6)),0)</f>
        <v>0</v>
      </c>
    </row>
    <row r="54" spans="2:7" s="3" customFormat="1" ht="72.75" customHeight="1" x14ac:dyDescent="0.3">
      <c r="B54" s="36"/>
      <c r="C54" s="37" t="s">
        <v>145</v>
      </c>
      <c r="D54" s="51" t="s">
        <v>143</v>
      </c>
      <c r="E54" s="39"/>
      <c r="F54" s="22"/>
      <c r="G54" s="22"/>
    </row>
    <row r="55" spans="2:7" ht="24.75" customHeight="1" x14ac:dyDescent="0.3">
      <c r="B55" s="20">
        <v>0</v>
      </c>
      <c r="C55" s="21" t="s">
        <v>16</v>
      </c>
      <c r="D55" s="41"/>
      <c r="E55" s="8">
        <f>E50+300</f>
        <v>2376</v>
      </c>
      <c r="F55" s="8">
        <f>SUM(Quotation4[[#This Row],[QTY]])*E55</f>
        <v>0</v>
      </c>
      <c r="G55" s="114">
        <f>ROUNDDOWN(IF(Quotation4[[#This Row],[QTY]]&gt;0,F55-(F55*$G$6)),0)</f>
        <v>0</v>
      </c>
    </row>
    <row r="56" spans="2:7" ht="24.75" customHeight="1" x14ac:dyDescent="0.3">
      <c r="B56" s="20">
        <v>0</v>
      </c>
      <c r="C56" s="21" t="s">
        <v>17</v>
      </c>
      <c r="D56" s="41"/>
      <c r="E56" s="8">
        <f t="shared" ref="E56:E57" si="0">E51+300</f>
        <v>2376</v>
      </c>
      <c r="F56" s="8">
        <f>SUM(Quotation4[[#This Row],[QTY]])*E56</f>
        <v>0</v>
      </c>
      <c r="G56" s="114">
        <f>ROUNDDOWN(IF(Quotation4[[#This Row],[QTY]]&gt;0,F56-(F56*$G$6)),0)</f>
        <v>0</v>
      </c>
    </row>
    <row r="57" spans="2:7" ht="24.75" customHeight="1" x14ac:dyDescent="0.3">
      <c r="B57" s="43">
        <v>0</v>
      </c>
      <c r="C57" s="44" t="s">
        <v>18</v>
      </c>
      <c r="D57" s="41"/>
      <c r="E57" s="8">
        <f t="shared" si="0"/>
        <v>2400</v>
      </c>
      <c r="F57" s="45">
        <f>SUM(Quotation4[[#This Row],[QTY]])*E57</f>
        <v>0</v>
      </c>
      <c r="G57" s="114">
        <f>ROUNDDOWN(IF(Quotation4[[#This Row],[QTY]]&gt;0,F57-(F57*$G$6)),0)</f>
        <v>0</v>
      </c>
    </row>
    <row r="58" spans="2:7" ht="24.75" customHeight="1" x14ac:dyDescent="0.3">
      <c r="B58" s="20">
        <v>0</v>
      </c>
      <c r="C58" s="21" t="s">
        <v>19</v>
      </c>
      <c r="D58" s="42"/>
      <c r="E58" s="8">
        <f>E53+300</f>
        <v>2556</v>
      </c>
      <c r="F58" s="8">
        <f>SUM(Quotation4[[#This Row],[QTY]])*E58</f>
        <v>0</v>
      </c>
      <c r="G58" s="114">
        <f>ROUNDDOWN(IF(Quotation4[[#This Row],[QTY]]&gt;0,F58-(F58*$G$6)),0)</f>
        <v>0</v>
      </c>
    </row>
    <row r="59" spans="2:7" s="3" customFormat="1" ht="72.75" customHeight="1" x14ac:dyDescent="0.3">
      <c r="B59" s="36"/>
      <c r="C59" s="37" t="s">
        <v>78</v>
      </c>
      <c r="D59" s="38"/>
      <c r="E59" s="39"/>
      <c r="F59" s="22"/>
      <c r="G59" s="22"/>
    </row>
    <row r="60" spans="2:7" ht="33.75" customHeight="1" x14ac:dyDescent="0.3">
      <c r="B60" s="20">
        <v>0</v>
      </c>
      <c r="C60" s="21" t="s">
        <v>16</v>
      </c>
      <c r="D60" s="40"/>
      <c r="E60" s="8">
        <v>1346</v>
      </c>
      <c r="F60" s="8">
        <f>SUM(Quotation4[[#This Row],[QTY]])*E60</f>
        <v>0</v>
      </c>
      <c r="G60" s="114">
        <f>ROUNDDOWN(IF(Quotation4[[#This Row],[QTY]]&gt;0,F60-(F60*$G$6)),0)</f>
        <v>0</v>
      </c>
    </row>
    <row r="61" spans="2:7" ht="33.75" customHeight="1" x14ac:dyDescent="0.3">
      <c r="B61" s="20">
        <v>0</v>
      </c>
      <c r="C61" s="21" t="s">
        <v>17</v>
      </c>
      <c r="D61" s="41"/>
      <c r="E61" s="8">
        <v>1346</v>
      </c>
      <c r="F61" s="8">
        <f>SUM(Quotation4[[#This Row],[QTY]])*E61</f>
        <v>0</v>
      </c>
      <c r="G61" s="114">
        <f>ROUNDDOWN(IF(Quotation4[[#This Row],[QTY]]&gt;0,F61-(F61*$G$6)),0)</f>
        <v>0</v>
      </c>
    </row>
    <row r="62" spans="2:7" ht="33.75" customHeight="1" x14ac:dyDescent="0.3">
      <c r="B62" s="43">
        <v>0</v>
      </c>
      <c r="C62" s="44" t="s">
        <v>18</v>
      </c>
      <c r="D62" s="41"/>
      <c r="E62" s="8">
        <v>1456</v>
      </c>
      <c r="F62" s="45">
        <f>SUM(Quotation4[[#This Row],[QTY]])*E62</f>
        <v>0</v>
      </c>
      <c r="G62" s="114">
        <f>ROUNDDOWN(IF(Quotation4[[#This Row],[QTY]]&gt;0,F62-(F62*$G$6)),0)</f>
        <v>0</v>
      </c>
    </row>
    <row r="63" spans="2:7" ht="33.75" customHeight="1" x14ac:dyDescent="0.3">
      <c r="B63" s="20">
        <v>0</v>
      </c>
      <c r="C63" s="21" t="s">
        <v>19</v>
      </c>
      <c r="D63" s="42"/>
      <c r="E63" s="8">
        <v>1896</v>
      </c>
      <c r="F63" s="8">
        <f>SUM(Quotation4[[#This Row],[QTY]])*E63</f>
        <v>0</v>
      </c>
      <c r="G63" s="114">
        <f>ROUNDDOWN(IF(Quotation4[[#This Row],[QTY]]&gt;0,F63-(F63*$G$6)),0)</f>
        <v>0</v>
      </c>
    </row>
    <row r="64" spans="2:7" s="3" customFormat="1" ht="72.75" customHeight="1" x14ac:dyDescent="0.3">
      <c r="B64" s="36"/>
      <c r="C64" s="37" t="s">
        <v>15</v>
      </c>
      <c r="D64" s="38"/>
      <c r="E64" s="39"/>
      <c r="F64" s="22"/>
      <c r="G64" s="22"/>
    </row>
    <row r="65" spans="2:7" ht="66" customHeight="1" x14ac:dyDescent="0.3">
      <c r="B65" s="20">
        <v>0</v>
      </c>
      <c r="C65" s="21" t="s">
        <v>22</v>
      </c>
      <c r="D65" s="41"/>
      <c r="E65" s="8">
        <v>1110</v>
      </c>
      <c r="F65" s="8">
        <f>SUM(Quotation4[[#This Row],[QTY]])*E65</f>
        <v>0</v>
      </c>
      <c r="G65" s="114">
        <f>ROUNDDOWN(IF(Quotation4[[#This Row],[QTY]]&gt;0,F65-(F65*$G$6)),0)</f>
        <v>0</v>
      </c>
    </row>
    <row r="66" spans="2:7" ht="66" customHeight="1" x14ac:dyDescent="0.3">
      <c r="B66" s="20">
        <v>0</v>
      </c>
      <c r="C66" s="21" t="s">
        <v>23</v>
      </c>
      <c r="D66" s="41"/>
      <c r="E66" s="8">
        <v>1354</v>
      </c>
      <c r="F66" s="8">
        <f>SUM(Quotation4[[#This Row],[QTY]])*E66</f>
        <v>0</v>
      </c>
      <c r="G66" s="114">
        <f>ROUNDDOWN(IF(Quotation4[[#This Row],[QTY]]&gt;0,F66-(F66*$G$6)),0)</f>
        <v>0</v>
      </c>
    </row>
    <row r="67" spans="2:7" ht="30" customHeight="1" x14ac:dyDescent="0.3">
      <c r="B67" s="118"/>
      <c r="C67" s="118" t="s">
        <v>93</v>
      </c>
      <c r="D67" s="118"/>
      <c r="E67" s="118" t="s">
        <v>9</v>
      </c>
      <c r="F67" s="119">
        <f>SUM(F12:F66)</f>
        <v>0</v>
      </c>
      <c r="G67" s="119">
        <f>SUM(G12:G66)</f>
        <v>0</v>
      </c>
    </row>
    <row r="68" spans="2:7" ht="30" customHeight="1" x14ac:dyDescent="0.3">
      <c r="B68" s="4"/>
      <c r="C68" s="4"/>
      <c r="D68" s="4"/>
      <c r="E68" s="4"/>
      <c r="F68" s="4"/>
    </row>
    <row r="69" spans="2:7" ht="30" customHeight="1" x14ac:dyDescent="0.3">
      <c r="B69" s="4"/>
      <c r="C69" s="4"/>
      <c r="D69" s="4"/>
      <c r="E69" s="4"/>
      <c r="F69" s="4"/>
    </row>
    <row r="70" spans="2:7" ht="22.5" customHeight="1" x14ac:dyDescent="0.3">
      <c r="B70" s="168"/>
      <c r="C70" s="168"/>
      <c r="D70" s="168"/>
      <c r="E70" s="168"/>
      <c r="F70" s="168"/>
      <c r="G70" s="168"/>
    </row>
    <row r="71" spans="2:7" ht="30" customHeight="1" x14ac:dyDescent="0.3">
      <c r="B71" s="169"/>
      <c r="C71" s="169"/>
      <c r="D71" s="169"/>
      <c r="E71" s="169"/>
      <c r="F71" s="169"/>
      <c r="G71" s="169"/>
    </row>
  </sheetData>
  <dataConsolidate/>
  <mergeCells count="2">
    <mergeCell ref="B70:G70"/>
    <mergeCell ref="B71:G71"/>
  </mergeCells>
  <dataValidations xWindow="205" yWindow="382" count="5">
    <dataValidation allowBlank="1" showInputMessage="1" showErrorMessage="1" prompt="Append company Contact Name, Phone Number, and Email address in this cell" sqref="B70:G70" xr:uid="{991FEAEE-6EBA-404B-8AB9-D37248B53934}"/>
    <dataValidation allowBlank="1" showInputMessage="1" showErrorMessage="1" prompt="Enter Company Name in this cell and slogan in cell below. Quotation title is in cell at right" sqref="B1:G1" xr:uid="{D2B168D1-03BD-44A3-9EF9-765385B47080}"/>
    <dataValidation allowBlank="1" showInputMessage="1" showErrorMessage="1" prompt="Enter shipping details in cells B14 through G15, and product details in table starting in cell B17. Enter Salesperson name in cell below" sqref="E2:E3" xr:uid="{CA58148A-E60E-4AE8-8824-D66CDAF768D6}"/>
    <dataValidation allowBlank="1" showInputMessage="1" showErrorMessage="1" prompt="Enter Comments or Special Instructions in cell at right" sqref="B2:B4" xr:uid="{D846EFBD-32C7-4096-A1D5-ABFC8A0ED041}"/>
    <dataValidation allowBlank="1" showInputMessage="1" showErrorMessage="1" prompt="Enter Purchase Order Number in cell below" sqref="F2:F3 C2:C3 D2" xr:uid="{457E4E2A-144D-430F-8E57-F6915DC92F2B}"/>
  </dataValidations>
  <printOptions horizontalCentered="1"/>
  <pageMargins left="0.23622047244094491" right="0.23622047244094491" top="0.23622047244094491" bottom="0.23622047244094491" header="0.31496062992125984" footer="0.31496062992125984"/>
  <pageSetup paperSize="9" scale="98" fitToHeight="0" orientation="landscape" r:id="rId1"/>
  <headerFooter differentFirst="1">
    <oddFooter>Page &amp;P of &amp;N</oddFooter>
  </headerFooter>
  <drawing r:id="rId2"/>
  <tableParts count="1">
    <tablePart r:id="rId3"/>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7D567A-9670-453D-BD5F-FE942E9193F8}">
  <sheetPr>
    <tabColor theme="6"/>
    <pageSetUpPr fitToPage="1"/>
  </sheetPr>
  <dimension ref="A1:H15"/>
  <sheetViews>
    <sheetView showGridLines="0" zoomScale="80" zoomScaleNormal="80" workbookViewId="0">
      <pane xSplit="4" ySplit="6" topLeftCell="E13" activePane="bottomRight" state="frozen"/>
      <selection pane="topRight" activeCell="E1" sqref="E1"/>
      <selection pane="bottomLeft" activeCell="A13" sqref="A13"/>
      <selection pane="bottomRight" activeCell="N13" sqref="N13"/>
    </sheetView>
  </sheetViews>
  <sheetFormatPr defaultColWidth="9" defaultRowHeight="30" customHeight="1" x14ac:dyDescent="0.3"/>
  <cols>
    <col min="1" max="1" width="2.58203125" customWidth="1"/>
    <col min="2" max="2" width="10.58203125" customWidth="1"/>
    <col min="3" max="3" width="59.25" customWidth="1"/>
    <col min="4" max="4" width="28.83203125" customWidth="1"/>
    <col min="5" max="5" width="12.5" customWidth="1"/>
    <col min="6" max="6" width="13.33203125" customWidth="1"/>
    <col min="7" max="7" width="12.83203125" hidden="1" customWidth="1"/>
    <col min="8" max="8" width="2.58203125" customWidth="1"/>
  </cols>
  <sheetData>
    <row r="1" spans="1:8" ht="92.25" customHeight="1" x14ac:dyDescent="0.4">
      <c r="A1" s="1"/>
      <c r="B1" s="16" t="s">
        <v>5</v>
      </c>
      <c r="C1" s="2"/>
      <c r="D1" s="2"/>
      <c r="E1" s="2"/>
      <c r="F1" s="54" t="s">
        <v>39</v>
      </c>
      <c r="G1" s="2"/>
    </row>
    <row r="2" spans="1:8" ht="15" customHeight="1" x14ac:dyDescent="0.3">
      <c r="B2" s="15"/>
      <c r="C2" s="15"/>
      <c r="D2" s="15"/>
      <c r="E2" s="19"/>
      <c r="F2" s="33" t="s">
        <v>11</v>
      </c>
      <c r="G2" s="4"/>
    </row>
    <row r="3" spans="1:8" ht="15" customHeight="1" x14ac:dyDescent="0.3">
      <c r="B3" s="15"/>
      <c r="C3" s="15"/>
      <c r="D3" s="15"/>
      <c r="E3" s="19"/>
      <c r="F3" s="5" t="s">
        <v>10</v>
      </c>
      <c r="G3" s="4"/>
    </row>
    <row r="4" spans="1:8" ht="48.75" customHeight="1" x14ac:dyDescent="0.3">
      <c r="B4" s="34" t="s">
        <v>4</v>
      </c>
      <c r="C4" s="35" t="s">
        <v>33</v>
      </c>
      <c r="D4" s="23"/>
      <c r="E4" s="6"/>
      <c r="F4" s="6"/>
    </row>
    <row r="5" spans="1:8" ht="12" customHeight="1" x14ac:dyDescent="0.3">
      <c r="B5" s="24"/>
      <c r="C5" s="25"/>
      <c r="D5" s="25"/>
      <c r="E5" s="6"/>
    </row>
    <row r="6" spans="1:8" s="3" customFormat="1" ht="30" customHeight="1" x14ac:dyDescent="0.3">
      <c r="B6" s="123" t="s">
        <v>12</v>
      </c>
      <c r="C6" s="121" t="s">
        <v>0</v>
      </c>
      <c r="D6" s="121" t="s">
        <v>2</v>
      </c>
      <c r="E6" s="121" t="s">
        <v>7</v>
      </c>
      <c r="F6" s="121" t="s">
        <v>8</v>
      </c>
      <c r="G6" s="126" t="s">
        <v>99</v>
      </c>
      <c r="H6" s="122"/>
    </row>
    <row r="7" spans="1:8" s="3" customFormat="1" ht="30" customHeight="1" x14ac:dyDescent="0.3">
      <c r="B7" s="124"/>
      <c r="C7" s="120"/>
      <c r="D7" s="120"/>
      <c r="E7" s="120"/>
      <c r="F7" s="120"/>
      <c r="G7" s="127">
        <v>0</v>
      </c>
    </row>
    <row r="8" spans="1:8" s="3" customFormat="1" ht="89.25" customHeight="1" x14ac:dyDescent="0.3">
      <c r="B8" s="36"/>
      <c r="C8" s="53" t="s">
        <v>34</v>
      </c>
      <c r="D8" s="38"/>
      <c r="E8" s="39"/>
      <c r="F8" s="22"/>
      <c r="G8" s="120"/>
    </row>
    <row r="9" spans="1:8" ht="120" customHeight="1" x14ac:dyDescent="0.3">
      <c r="B9" s="20">
        <v>0</v>
      </c>
      <c r="C9" s="21" t="s">
        <v>36</v>
      </c>
      <c r="D9" s="40"/>
      <c r="E9" s="8">
        <v>825</v>
      </c>
      <c r="F9" s="8">
        <f>SUM(Quotation45[[#This Row],[QTY]])*E9</f>
        <v>0</v>
      </c>
      <c r="G9" s="114">
        <f>ROUNDDOWN(IF(Quotation45[[#This Row],[QTY]]&gt;0,F9-(F9*$G$7)),0)</f>
        <v>0</v>
      </c>
    </row>
    <row r="10" spans="1:8" ht="120" customHeight="1" x14ac:dyDescent="0.3">
      <c r="B10" s="20">
        <v>0</v>
      </c>
      <c r="C10" s="21" t="s">
        <v>35</v>
      </c>
      <c r="D10" s="40"/>
      <c r="E10" s="8">
        <v>1111</v>
      </c>
      <c r="F10" s="8">
        <f>SUM(Quotation45[[#This Row],[QTY]])*E10</f>
        <v>0</v>
      </c>
      <c r="G10" s="114">
        <f>ROUNDDOWN(IF(Quotation45[[#This Row],[QTY]]&gt;0,F10-(F10*$G$7)),0)</f>
        <v>0</v>
      </c>
    </row>
    <row r="11" spans="1:8" s="3" customFormat="1" ht="69" customHeight="1" x14ac:dyDescent="0.3">
      <c r="B11" s="36"/>
      <c r="C11" s="37" t="s">
        <v>44</v>
      </c>
      <c r="D11" s="38"/>
      <c r="E11" s="39"/>
      <c r="F11" s="22"/>
      <c r="G11" s="22"/>
    </row>
    <row r="12" spans="1:8" ht="99.75" customHeight="1" x14ac:dyDescent="0.3">
      <c r="B12" s="20">
        <v>0</v>
      </c>
      <c r="C12" s="21" t="s">
        <v>37</v>
      </c>
      <c r="D12" s="7"/>
      <c r="E12" s="8">
        <v>337</v>
      </c>
      <c r="F12" s="8">
        <f>SUM(Quotation45[[#This Row],[QTY]])*E12</f>
        <v>0</v>
      </c>
      <c r="G12" s="114">
        <f>ROUNDDOWN(IF(Quotation45[[#This Row],[QTY]]&gt;0,F12-(F12*$G$7)),0)</f>
        <v>0</v>
      </c>
    </row>
    <row r="13" spans="1:8" ht="104.25" customHeight="1" x14ac:dyDescent="0.3">
      <c r="B13" s="20">
        <v>0</v>
      </c>
      <c r="C13" s="21" t="s">
        <v>38</v>
      </c>
      <c r="D13" s="7"/>
      <c r="E13" s="8">
        <v>460</v>
      </c>
      <c r="F13" s="8">
        <f>SUM(Quotation45[[#This Row],[QTY]])*E13</f>
        <v>0</v>
      </c>
      <c r="G13" s="114">
        <f>ROUNDDOWN(IF(Quotation45[[#This Row],[QTY]]&gt;0,F13-(F13*$G$7)),0)</f>
        <v>0</v>
      </c>
    </row>
    <row r="14" spans="1:8" ht="30" customHeight="1" x14ac:dyDescent="0.3">
      <c r="B14" s="118"/>
      <c r="C14" s="118" t="s">
        <v>93</v>
      </c>
      <c r="D14" s="118"/>
      <c r="E14" s="118"/>
      <c r="F14" s="125">
        <f>SUM(F8:F13)</f>
        <v>0</v>
      </c>
      <c r="G14" s="125">
        <f>SUM(G8:G13)</f>
        <v>0</v>
      </c>
    </row>
    <row r="15" spans="1:8" ht="15.75" customHeight="1" x14ac:dyDescent="0.3">
      <c r="B15" s="169"/>
      <c r="C15" s="169"/>
      <c r="D15" s="169"/>
      <c r="E15" s="169"/>
      <c r="F15" s="169"/>
      <c r="G15" s="169"/>
    </row>
  </sheetData>
  <dataConsolidate/>
  <mergeCells count="1">
    <mergeCell ref="B15:G15"/>
  </mergeCells>
  <dataValidations count="11">
    <dataValidation allowBlank="1" showInputMessage="1" showErrorMessage="1" prompt="Enter customer Street Address in this cell" sqref="B2 F2" xr:uid="{2D8B46A0-F415-4661-86B7-EB7FC876201D}"/>
    <dataValidation allowBlank="1" showInputMessage="1" showErrorMessage="1" prompt="Enter customer City, State, and Zip Code in this cell" sqref="B3 F3" xr:uid="{C3E32E58-4D91-4156-B95C-35483A5ED385}"/>
    <dataValidation allowBlank="1" showInputMessage="1" showErrorMessage="1" prompt="Enter Free On Board Point in cell below" sqref="F2" xr:uid="{EBE91343-43B1-4309-AC16-F07EA2BDF51D}"/>
    <dataValidation allowBlank="1" showInputMessage="1" showErrorMessage="1" prompt="Enter Free On Board Point in this cell" sqref="F3" xr:uid="{4F833E5B-FCC4-479E-8215-E3EDB9D46A33}"/>
    <dataValidation allowBlank="1" showInputMessage="1" showErrorMessage="1" prompt="Enter Quantity in this column under this heading" sqref="B11 B6:B8" xr:uid="{76213573-44EF-40B7-B3AD-B8CE92412006}"/>
    <dataValidation allowBlank="1" showInputMessage="1" showErrorMessage="1" prompt="Create a Price quote with tax calculation in this worksheet. Enter company, customer, quotation, shipping, and product details. Total due is automatically calculated" sqref="A1" xr:uid="{E1E6F528-F040-46E7-8CFB-549BFA88201B}"/>
    <dataValidation allowBlank="1" showInputMessage="1" showErrorMessage="1" prompt="Enter Purchase Order Number in cell below" sqref="C4:D4 F4" xr:uid="{262771D7-2E65-4ABC-B526-F6837FBD1C85}"/>
    <dataValidation allowBlank="1" showInputMessage="1" showErrorMessage="1" prompt="Enter Comments or Special Instructions in cell at right" sqref="B4:B5" xr:uid="{05993F4D-53F2-4FC2-802C-F7BFEEDA8A41}"/>
    <dataValidation allowBlank="1" showInputMessage="1" showErrorMessage="1" prompt="Enter Description in this column under this heading" sqref="C6:D8 C11:D11" xr:uid="{D761EA17-9C36-4491-8967-6F2544631424}"/>
    <dataValidation allowBlank="1" showInputMessage="1" showErrorMessage="1" prompt="Enter shipping details in cells B14 through G15, and product details in table starting in cell B17. Enter Salesperson name in cell below" sqref="E4:E5" xr:uid="{F3D52600-0D6E-4C6E-86CB-8314EBA36913}"/>
    <dataValidation allowBlank="1" showInputMessage="1" showErrorMessage="1" prompt="Enter Company Name in this cell and slogan in cell below. Quotation title is in cell at right" sqref="B1:F1" xr:uid="{E651893C-8072-4B06-B3CC-B6B87F01F803}"/>
  </dataValidations>
  <printOptions horizontalCentered="1"/>
  <pageMargins left="0.23622047244094491" right="0.23622047244094491" top="0.23622047244094491" bottom="0.23622047244094491" header="0.31496062992125984" footer="0.31496062992125984"/>
  <pageSetup paperSize="9" scale="71" fitToHeight="0" orientation="portrait" r:id="rId1"/>
  <headerFooter differentFirst="1">
    <oddFooter>Page &amp;P of &amp;N</oddFooter>
  </headerFooter>
  <drawing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90FC96-EB0A-4BBD-931D-453DC0B2774B}">
  <sheetPr>
    <tabColor theme="6"/>
  </sheetPr>
  <dimension ref="A1:G22"/>
  <sheetViews>
    <sheetView showGridLines="0" topLeftCell="A8" zoomScale="80" zoomScaleNormal="80" workbookViewId="0">
      <selection activeCell="J17" sqref="J17"/>
    </sheetView>
  </sheetViews>
  <sheetFormatPr defaultColWidth="9" defaultRowHeight="30" customHeight="1" x14ac:dyDescent="0.3"/>
  <cols>
    <col min="1" max="1" width="2.58203125" customWidth="1"/>
    <col min="2" max="2" width="11.58203125" customWidth="1"/>
    <col min="3" max="3" width="59.25" customWidth="1"/>
    <col min="4" max="4" width="28.83203125" customWidth="1"/>
    <col min="5" max="5" width="12.5" customWidth="1"/>
    <col min="6" max="6" width="13.33203125" customWidth="1"/>
    <col min="7" max="7" width="14.83203125" customWidth="1"/>
    <col min="8" max="8" width="2.58203125" customWidth="1"/>
  </cols>
  <sheetData>
    <row r="1" spans="1:7" ht="92.25" customHeight="1" x14ac:dyDescent="0.4">
      <c r="A1" s="1"/>
      <c r="B1" s="16" t="s">
        <v>5</v>
      </c>
      <c r="C1" s="2"/>
      <c r="D1" s="2"/>
      <c r="E1" s="2"/>
      <c r="F1" s="54" t="s">
        <v>74</v>
      </c>
      <c r="G1" s="2"/>
    </row>
    <row r="2" spans="1:7" ht="15" customHeight="1" x14ac:dyDescent="0.3">
      <c r="B2" s="15"/>
      <c r="C2" s="15"/>
      <c r="D2" s="15"/>
      <c r="E2" s="19"/>
      <c r="F2" s="33" t="s">
        <v>11</v>
      </c>
      <c r="G2" s="4"/>
    </row>
    <row r="3" spans="1:7" ht="15" customHeight="1" x14ac:dyDescent="0.3">
      <c r="B3" s="15"/>
      <c r="C3" s="15"/>
      <c r="D3" s="15"/>
      <c r="E3" s="19"/>
      <c r="F3" s="5" t="s">
        <v>10</v>
      </c>
      <c r="G3" s="4"/>
    </row>
    <row r="4" spans="1:7" ht="36.75" customHeight="1" x14ac:dyDescent="0.3">
      <c r="B4" s="34" t="s">
        <v>4</v>
      </c>
      <c r="C4" s="35" t="s">
        <v>41</v>
      </c>
      <c r="D4" s="23"/>
      <c r="E4" s="6"/>
      <c r="F4" s="6"/>
    </row>
    <row r="5" spans="1:7" ht="36.75" customHeight="1" x14ac:dyDescent="0.3">
      <c r="B5" s="34" t="s">
        <v>42</v>
      </c>
      <c r="C5" s="35" t="s">
        <v>43</v>
      </c>
      <c r="D5" s="23"/>
      <c r="E5" s="6"/>
      <c r="F5" s="6"/>
    </row>
    <row r="6" spans="1:7" ht="12" customHeight="1" x14ac:dyDescent="0.3">
      <c r="B6" s="24"/>
      <c r="C6" s="25"/>
      <c r="D6" s="25"/>
      <c r="E6" s="30"/>
    </row>
    <row r="7" spans="1:7" s="3" customFormat="1" ht="30" customHeight="1" thickBot="1" x14ac:dyDescent="0.35">
      <c r="B7" s="73" t="s">
        <v>12</v>
      </c>
      <c r="C7" s="73" t="s">
        <v>0</v>
      </c>
      <c r="D7" s="73" t="s">
        <v>2</v>
      </c>
      <c r="E7" s="73" t="s">
        <v>7</v>
      </c>
      <c r="F7" s="73" t="s">
        <v>8</v>
      </c>
    </row>
    <row r="8" spans="1:7" ht="158.25" customHeight="1" x14ac:dyDescent="0.3">
      <c r="B8" s="85">
        <v>0</v>
      </c>
      <c r="C8" s="86" t="s">
        <v>72</v>
      </c>
      <c r="D8" s="87"/>
      <c r="E8" s="88">
        <v>0</v>
      </c>
      <c r="F8" s="89">
        <f>SUM(Quotation46[[#This Row],[QTY]])*E8</f>
        <v>0</v>
      </c>
    </row>
    <row r="9" spans="1:7" ht="31.5" customHeight="1" x14ac:dyDescent="0.3">
      <c r="B9" s="78">
        <v>0</v>
      </c>
      <c r="C9" s="21" t="s">
        <v>67</v>
      </c>
      <c r="D9" s="7"/>
      <c r="E9" s="8">
        <v>125</v>
      </c>
      <c r="F9" s="79">
        <f>SUM(Quotation46[[#This Row],[QTY]])*E9</f>
        <v>0</v>
      </c>
    </row>
    <row r="10" spans="1:7" ht="28.5" customHeight="1" thickBot="1" x14ac:dyDescent="0.35">
      <c r="B10" s="80">
        <v>0</v>
      </c>
      <c r="C10" s="81" t="s">
        <v>66</v>
      </c>
      <c r="D10" s="82"/>
      <c r="E10" s="83">
        <v>145</v>
      </c>
      <c r="F10" s="84">
        <f>SUM(Quotation46[[#This Row],[QTY]])*E10</f>
        <v>0</v>
      </c>
    </row>
    <row r="11" spans="1:7" ht="105.75" customHeight="1" x14ac:dyDescent="0.3">
      <c r="B11" s="85">
        <v>0</v>
      </c>
      <c r="C11" s="86" t="s">
        <v>70</v>
      </c>
      <c r="D11" s="87"/>
      <c r="E11" s="88"/>
      <c r="F11" s="89">
        <f>SUM(Quotation46[[#This Row],[QTY]])*E11</f>
        <v>0</v>
      </c>
    </row>
    <row r="12" spans="1:7" ht="28.5" customHeight="1" x14ac:dyDescent="0.3">
      <c r="B12" s="78">
        <v>0</v>
      </c>
      <c r="C12" s="21" t="s">
        <v>69</v>
      </c>
      <c r="D12" s="7"/>
      <c r="E12" s="8">
        <v>130</v>
      </c>
      <c r="F12" s="79">
        <f>SUM(Quotation46[[#This Row],[QTY]])*E12</f>
        <v>0</v>
      </c>
    </row>
    <row r="13" spans="1:7" ht="28.5" customHeight="1" thickBot="1" x14ac:dyDescent="0.35">
      <c r="B13" s="80">
        <v>0</v>
      </c>
      <c r="C13" s="81" t="s">
        <v>68</v>
      </c>
      <c r="D13" s="82"/>
      <c r="E13" s="83">
        <v>155</v>
      </c>
      <c r="F13" s="84">
        <f>SUM(Quotation46[[#This Row],[QTY]])*E13</f>
        <v>0</v>
      </c>
    </row>
    <row r="14" spans="1:7" ht="117" customHeight="1" x14ac:dyDescent="0.3">
      <c r="B14" s="85">
        <v>0</v>
      </c>
      <c r="C14" s="86" t="s">
        <v>71</v>
      </c>
      <c r="D14" s="87"/>
      <c r="E14" s="88"/>
      <c r="F14" s="89">
        <f>SUM(Quotation46[[#This Row],[QTY]])*E14</f>
        <v>0</v>
      </c>
    </row>
    <row r="15" spans="1:7" s="3" customFormat="1" ht="28.5" customHeight="1" x14ac:dyDescent="0.3">
      <c r="B15" s="78">
        <v>0</v>
      </c>
      <c r="C15" s="21" t="s">
        <v>69</v>
      </c>
      <c r="D15" s="7"/>
      <c r="E15" s="8">
        <v>165</v>
      </c>
      <c r="F15" s="79">
        <f>SUM(Quotation46[[#This Row],[QTY]])*E15</f>
        <v>0</v>
      </c>
    </row>
    <row r="16" spans="1:7" ht="28.5" customHeight="1" thickBot="1" x14ac:dyDescent="0.35">
      <c r="B16" s="80">
        <v>0</v>
      </c>
      <c r="C16" s="81" t="s">
        <v>68</v>
      </c>
      <c r="D16" s="82"/>
      <c r="E16" s="83">
        <v>195</v>
      </c>
      <c r="F16" s="84">
        <f>SUM(Quotation46[[#This Row],[QTY]])*E16</f>
        <v>0</v>
      </c>
    </row>
    <row r="17" spans="2:7" ht="27" customHeight="1" x14ac:dyDescent="0.3">
      <c r="B17" s="46">
        <v>0</v>
      </c>
      <c r="C17" s="47" t="s">
        <v>20</v>
      </c>
      <c r="D17" s="48"/>
      <c r="E17" s="49">
        <v>0</v>
      </c>
      <c r="F17" s="49">
        <f>SUM(Quotation46[[#This Row],[QTY]])*E17</f>
        <v>0</v>
      </c>
    </row>
    <row r="18" spans="2:7" ht="30" customHeight="1" x14ac:dyDescent="0.3">
      <c r="B18" s="4"/>
      <c r="C18" s="4"/>
      <c r="D18" s="4"/>
      <c r="E18" s="14" t="s">
        <v>9</v>
      </c>
      <c r="F18" s="11">
        <f>SUM(F8:F17)</f>
        <v>0</v>
      </c>
    </row>
    <row r="19" spans="2:7" ht="30" customHeight="1" x14ac:dyDescent="0.3">
      <c r="B19" s="4"/>
      <c r="C19" s="4"/>
      <c r="D19" s="4"/>
      <c r="E19" s="4" t="s">
        <v>3</v>
      </c>
      <c r="F19" s="12">
        <f>Quotation46[[#Totals],[Sub-Total]]*0.1</f>
        <v>0</v>
      </c>
    </row>
    <row r="20" spans="2:7" ht="30" customHeight="1" x14ac:dyDescent="0.3">
      <c r="B20" s="4"/>
      <c r="C20" s="4"/>
      <c r="D20" s="4"/>
      <c r="E20" s="4" t="s">
        <v>1</v>
      </c>
      <c r="F20" s="13">
        <f>Quotation46[[#Totals],[Sub-Total]]+F19</f>
        <v>0</v>
      </c>
    </row>
    <row r="21" spans="2:7" ht="22.5" customHeight="1" x14ac:dyDescent="0.3">
      <c r="B21" s="168"/>
      <c r="C21" s="168"/>
      <c r="D21" s="168"/>
      <c r="E21" s="168"/>
      <c r="F21" s="168"/>
      <c r="G21" s="168"/>
    </row>
    <row r="22" spans="2:7" ht="30" customHeight="1" x14ac:dyDescent="0.3">
      <c r="B22" s="169"/>
      <c r="C22" s="169"/>
      <c r="D22" s="169"/>
      <c r="E22" s="169"/>
      <c r="F22" s="169"/>
      <c r="G22" s="169"/>
    </row>
  </sheetData>
  <dataConsolidate/>
  <mergeCells count="2">
    <mergeCell ref="B21:G21"/>
    <mergeCell ref="B22:G22"/>
  </mergeCells>
  <dataValidations count="15">
    <dataValidation allowBlank="1" showInputMessage="1" showErrorMessage="1" prompt="Enter customer Street Address in this cell" sqref="B2 F2:G2" xr:uid="{F02A701C-6608-4353-B043-CD384AB4F983}"/>
    <dataValidation allowBlank="1" showInputMessage="1" showErrorMessage="1" prompt="Enter customer City, State, and Zip Code in this cell" sqref="B3 F3:G3" xr:uid="{79C7DCDA-49D6-43CD-AAD4-24EBA14C6299}"/>
    <dataValidation allowBlank="1" showInputMessage="1" showErrorMessage="1" prompt="Enter Free On Board Point in cell below" sqref="F2" xr:uid="{09153AA2-63F0-4986-8590-27D7E3F1B89A}"/>
    <dataValidation allowBlank="1" showInputMessage="1" showErrorMessage="1" prompt="Enter Free On Board Point in this cell" sqref="F3" xr:uid="{8017453B-1BB7-4239-B42C-263C051E04DD}"/>
    <dataValidation allowBlank="1" showInputMessage="1" showErrorMessage="1" prompt="Enter Quantity in this column under this heading" sqref="B7" xr:uid="{4222193A-D32F-4423-88F6-2CF65CC1C997}"/>
    <dataValidation allowBlank="1" showInputMessage="1" showErrorMessage="1" prompt="Enter Unit Price in this column under this heading" sqref="E7:F7" xr:uid="{C509D074-1A56-4576-A515-CF5800F6363C}"/>
    <dataValidation allowBlank="1" showInputMessage="1" showErrorMessage="1" prompt="Create a Price quote with tax calculation in this worksheet. Enter company, customer, quotation, shipping, and product details. Total due is automatically calculated" sqref="A1" xr:uid="{9D5EDCE8-1B8A-4351-9DC9-B2A9F2A5E2CD}"/>
    <dataValidation allowBlank="1" showInputMessage="1" showErrorMessage="1" prompt="Total due is automatically calculated in this cell" sqref="F20" xr:uid="{4051B235-21CA-421F-BBB1-B3B2AF3DEFEF}"/>
    <dataValidation allowBlank="1" showInputMessage="1" showErrorMessage="1" prompt="Sales Tax amount is automatically calculated in this cell" sqref="F19" xr:uid="{133908B4-E572-4624-B585-C3D8272AED0C}"/>
    <dataValidation allowBlank="1" showInputMessage="1" showErrorMessage="1" prompt="Enter Purchase Order Number in cell below" sqref="F4:F5 C4:D5" xr:uid="{09F203A8-ADD3-4CAB-B752-07A3732A6AAE}"/>
    <dataValidation allowBlank="1" showInputMessage="1" showErrorMessage="1" prompt="Enter Comments or Special Instructions in cell at right" sqref="B4:B6" xr:uid="{7959B83E-88C2-47B4-BDAC-F702A517710C}"/>
    <dataValidation allowBlank="1" showInputMessage="1" showErrorMessage="1" prompt="Enter Description in this column under this heading" sqref="C7:D7" xr:uid="{DEF421D8-C8E9-4296-97FD-F31AD12E3B80}"/>
    <dataValidation allowBlank="1" showInputMessage="1" showErrorMessage="1" prompt="Enter shipping details in cells B14 through G15, and product details in table starting in cell B17. Enter Salesperson name in cell below" sqref="E4:E5" xr:uid="{7FC164BC-3A05-4E63-B4ED-11DB8333AA06}"/>
    <dataValidation allowBlank="1" showInputMessage="1" showErrorMessage="1" prompt="Enter Company Name in this cell and slogan in cell below. Quotation title is in cell at right" sqref="B1:G1" xr:uid="{78AC7A17-18AD-4E0E-8D62-BD21B4E0C65F}"/>
    <dataValidation allowBlank="1" showInputMessage="1" showErrorMessage="1" prompt="Append company Contact Name, Phone Number, and Email address in this cell" sqref="B21:G21" xr:uid="{BC8F7F11-4E1F-4C99-A534-66A1F5832F96}"/>
  </dataValidations>
  <printOptions horizontalCentered="1"/>
  <pageMargins left="0.23622047244094491" right="0.23622047244094491" top="0.23622047244094491" bottom="0.23622047244094491" header="0.31496062992125984" footer="0.31496062992125984"/>
  <pageSetup scale="71" fitToHeight="2" orientation="portrait" r:id="rId1"/>
  <headerFooter differentFirst="1">
    <oddFooter>Page &amp;P of &amp;N</oddFooter>
  </headerFooter>
  <drawing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8F733E-2072-4D18-A024-4CB0FC7DDD50}">
  <sheetPr>
    <tabColor theme="6"/>
  </sheetPr>
  <dimension ref="A1:F24"/>
  <sheetViews>
    <sheetView showGridLines="0" topLeftCell="A3" zoomScale="80" zoomScaleNormal="80" workbookViewId="0">
      <selection activeCell="I7" sqref="I7"/>
    </sheetView>
  </sheetViews>
  <sheetFormatPr defaultColWidth="9" defaultRowHeight="30" customHeight="1" x14ac:dyDescent="0.3"/>
  <cols>
    <col min="1" max="1" width="2.58203125" customWidth="1"/>
    <col min="2" max="2" width="11.58203125" customWidth="1"/>
    <col min="3" max="3" width="59.25" customWidth="1"/>
    <col min="4" max="4" width="12.5" customWidth="1"/>
    <col min="5" max="5" width="13.33203125" customWidth="1"/>
    <col min="6" max="6" width="14.83203125" customWidth="1"/>
    <col min="7" max="7" width="2.58203125" customWidth="1"/>
  </cols>
  <sheetData>
    <row r="1" spans="1:6" ht="92.25" customHeight="1" x14ac:dyDescent="0.4">
      <c r="A1" s="1"/>
      <c r="B1" s="16" t="s">
        <v>5</v>
      </c>
      <c r="C1" s="2"/>
      <c r="D1" s="2"/>
      <c r="E1" s="54" t="s">
        <v>73</v>
      </c>
      <c r="F1" s="2"/>
    </row>
    <row r="2" spans="1:6" s="3" customFormat="1" ht="30" customHeight="1" thickBot="1" x14ac:dyDescent="0.35">
      <c r="B2" s="73" t="s">
        <v>12</v>
      </c>
      <c r="C2" s="73" t="s">
        <v>0</v>
      </c>
      <c r="D2" s="73" t="s">
        <v>7</v>
      </c>
      <c r="E2" s="73" t="s">
        <v>8</v>
      </c>
    </row>
    <row r="3" spans="1:6" s="3" customFormat="1" ht="166.5" customHeight="1" x14ac:dyDescent="0.3">
      <c r="B3" s="74"/>
      <c r="C3" s="75" t="s">
        <v>65</v>
      </c>
      <c r="D3" s="76"/>
      <c r="E3" s="77"/>
    </row>
    <row r="4" spans="1:6" s="3" customFormat="1" ht="30" customHeight="1" x14ac:dyDescent="0.3">
      <c r="B4" s="78">
        <v>0</v>
      </c>
      <c r="C4" s="21" t="s">
        <v>63</v>
      </c>
      <c r="D4" s="8">
        <v>120</v>
      </c>
      <c r="E4" s="79">
        <f>SUM(Quotation467[[#This Row],[QTY]])*D4</f>
        <v>0</v>
      </c>
    </row>
    <row r="5" spans="1:6" s="3" customFormat="1" ht="30" customHeight="1" x14ac:dyDescent="0.3">
      <c r="B5" s="78">
        <v>0</v>
      </c>
      <c r="C5" s="21" t="s">
        <v>64</v>
      </c>
      <c r="D5" s="8">
        <v>130</v>
      </c>
      <c r="E5" s="79">
        <f>SUM(Quotation467[[#This Row],[QTY]])*D5</f>
        <v>0</v>
      </c>
    </row>
    <row r="6" spans="1:6" s="3" customFormat="1" ht="30" customHeight="1" thickBot="1" x14ac:dyDescent="0.35">
      <c r="B6" s="80">
        <v>0</v>
      </c>
      <c r="C6" s="81" t="s">
        <v>62</v>
      </c>
      <c r="D6" s="83">
        <v>150</v>
      </c>
      <c r="E6" s="84">
        <f>SUM(Quotation467[[#This Row],[QTY]])*D6</f>
        <v>0</v>
      </c>
    </row>
    <row r="7" spans="1:6" s="3" customFormat="1" ht="245.25" customHeight="1" x14ac:dyDescent="0.3">
      <c r="B7" s="74"/>
      <c r="C7" s="75" t="s">
        <v>59</v>
      </c>
      <c r="D7" s="76"/>
      <c r="E7" s="77"/>
    </row>
    <row r="8" spans="1:6" s="3" customFormat="1" ht="22.5" customHeight="1" x14ac:dyDescent="0.3">
      <c r="B8" s="78">
        <v>0</v>
      </c>
      <c r="C8" s="21" t="s">
        <v>58</v>
      </c>
      <c r="D8" s="8">
        <v>110</v>
      </c>
      <c r="E8" s="79">
        <f>SUM(Quotation467[[#This Row],[QTY]])*D8</f>
        <v>0</v>
      </c>
    </row>
    <row r="9" spans="1:6" s="3" customFormat="1" ht="22.5" customHeight="1" thickBot="1" x14ac:dyDescent="0.35">
      <c r="B9" s="80">
        <v>0</v>
      </c>
      <c r="C9" s="81" t="s">
        <v>57</v>
      </c>
      <c r="D9" s="83">
        <v>160</v>
      </c>
      <c r="E9" s="84">
        <f>SUM(Quotation467[[#This Row],[QTY]])*D9</f>
        <v>0</v>
      </c>
    </row>
    <row r="10" spans="1:6" s="3" customFormat="1" ht="375.75" customHeight="1" x14ac:dyDescent="0.3">
      <c r="B10" s="74"/>
      <c r="C10" s="75" t="s">
        <v>61</v>
      </c>
      <c r="D10" s="76"/>
      <c r="E10" s="77"/>
    </row>
    <row r="11" spans="1:6" s="3" customFormat="1" ht="30" customHeight="1" thickBot="1" x14ac:dyDescent="0.35">
      <c r="B11" s="80">
        <v>0</v>
      </c>
      <c r="C11" s="81" t="s">
        <v>62</v>
      </c>
      <c r="D11" s="83">
        <v>220</v>
      </c>
      <c r="E11" s="84">
        <f>SUM(Quotation467[[#This Row],[QTY]])*D11</f>
        <v>0</v>
      </c>
    </row>
    <row r="12" spans="1:6" s="3" customFormat="1" ht="174.75" customHeight="1" x14ac:dyDescent="0.3">
      <c r="B12" s="74"/>
      <c r="C12" s="75" t="s">
        <v>60</v>
      </c>
      <c r="D12" s="76"/>
      <c r="E12" s="77"/>
    </row>
    <row r="13" spans="1:6" ht="28.5" customHeight="1" x14ac:dyDescent="0.3">
      <c r="B13" s="78">
        <v>0</v>
      </c>
      <c r="C13" s="21" t="s">
        <v>58</v>
      </c>
      <c r="D13" s="8">
        <v>299</v>
      </c>
      <c r="E13" s="79">
        <f>SUM(Quotation467[[#This Row],[QTY]])*D13</f>
        <v>0</v>
      </c>
    </row>
    <row r="14" spans="1:6" ht="28.5" customHeight="1" thickBot="1" x14ac:dyDescent="0.35">
      <c r="B14" s="80">
        <v>0</v>
      </c>
      <c r="C14" s="81" t="s">
        <v>57</v>
      </c>
      <c r="D14" s="83">
        <v>359</v>
      </c>
      <c r="E14" s="84">
        <f>SUM(Quotation467[[#This Row],[QTY]])*D14</f>
        <v>0</v>
      </c>
    </row>
    <row r="15" spans="1:6" ht="165.75" customHeight="1" x14ac:dyDescent="0.3">
      <c r="B15" s="74"/>
      <c r="C15" s="75" t="s">
        <v>65</v>
      </c>
      <c r="D15" s="76"/>
      <c r="E15" s="77"/>
    </row>
    <row r="16" spans="1:6" ht="33" customHeight="1" x14ac:dyDescent="0.3">
      <c r="B16" s="78">
        <v>0</v>
      </c>
      <c r="C16" s="21" t="s">
        <v>63</v>
      </c>
      <c r="D16" s="8">
        <v>120</v>
      </c>
      <c r="E16" s="79">
        <f>SUM(Quotation467[[#This Row],[QTY]])*D16</f>
        <v>0</v>
      </c>
    </row>
    <row r="17" spans="2:6" ht="33" customHeight="1" x14ac:dyDescent="0.3">
      <c r="B17" s="78">
        <v>0</v>
      </c>
      <c r="C17" s="21" t="s">
        <v>64</v>
      </c>
      <c r="D17" s="8">
        <v>130</v>
      </c>
      <c r="E17" s="79">
        <f>SUM(Quotation467[[#This Row],[QTY]])*D17</f>
        <v>0</v>
      </c>
    </row>
    <row r="18" spans="2:6" ht="24.75" customHeight="1" thickBot="1" x14ac:dyDescent="0.35">
      <c r="B18" s="80">
        <v>0</v>
      </c>
      <c r="C18" s="81" t="s">
        <v>62</v>
      </c>
      <c r="D18" s="83">
        <v>150</v>
      </c>
      <c r="E18" s="84">
        <f>SUM(Quotation467[[#This Row],[QTY]])*D18</f>
        <v>0</v>
      </c>
    </row>
    <row r="19" spans="2:6" ht="27" customHeight="1" x14ac:dyDescent="0.3">
      <c r="B19" s="46">
        <v>0</v>
      </c>
      <c r="C19" s="47" t="s">
        <v>20</v>
      </c>
      <c r="D19" s="49">
        <v>0</v>
      </c>
      <c r="E19" s="49">
        <f>SUM(Quotation467[[#This Row],[QTY]])*D19</f>
        <v>0</v>
      </c>
    </row>
    <row r="20" spans="2:6" ht="30" customHeight="1" x14ac:dyDescent="0.3">
      <c r="B20" s="4"/>
      <c r="C20" s="4"/>
      <c r="D20" s="14" t="s">
        <v>9</v>
      </c>
      <c r="E20" s="11">
        <f>SUM(E3:E19)</f>
        <v>0</v>
      </c>
    </row>
    <row r="21" spans="2:6" ht="30" customHeight="1" x14ac:dyDescent="0.3">
      <c r="B21" s="4"/>
      <c r="C21" s="4"/>
      <c r="D21" s="4" t="s">
        <v>3</v>
      </c>
      <c r="E21" s="12">
        <f>Quotation467[[#Totals],[Sub-Total]]*0.1</f>
        <v>0</v>
      </c>
    </row>
    <row r="22" spans="2:6" ht="30" customHeight="1" x14ac:dyDescent="0.3">
      <c r="B22" s="4"/>
      <c r="C22" s="4"/>
      <c r="D22" s="4" t="s">
        <v>1</v>
      </c>
      <c r="E22" s="13">
        <f>Quotation467[[#Totals],[Sub-Total]]+E21</f>
        <v>0</v>
      </c>
    </row>
    <row r="23" spans="2:6" ht="22.5" customHeight="1" x14ac:dyDescent="0.3">
      <c r="B23" s="168"/>
      <c r="C23" s="168"/>
      <c r="D23" s="168"/>
      <c r="E23" s="168"/>
      <c r="F23" s="168"/>
    </row>
    <row r="24" spans="2:6" ht="30" customHeight="1" x14ac:dyDescent="0.3">
      <c r="B24" s="169"/>
      <c r="C24" s="169"/>
      <c r="D24" s="169"/>
      <c r="E24" s="169"/>
      <c r="F24" s="169"/>
    </row>
  </sheetData>
  <dataConsolidate/>
  <mergeCells count="2">
    <mergeCell ref="B23:F23"/>
    <mergeCell ref="B24:F24"/>
  </mergeCells>
  <dataValidations count="8">
    <dataValidation allowBlank="1" showInputMessage="1" showErrorMessage="1" prompt="Enter Description in this column under this heading" sqref="C15 C10 C12 C2:C3 C7" xr:uid="{60CE7010-B6D5-4922-9731-84C6E86C6CF7}"/>
    <dataValidation allowBlank="1" showInputMessage="1" showErrorMessage="1" prompt="Sales Tax amount is automatically calculated in this cell" sqref="E21" xr:uid="{F681211A-AAEE-44BC-BBF7-C23497716B85}"/>
    <dataValidation allowBlank="1" showInputMessage="1" showErrorMessage="1" prompt="Total due is automatically calculated in this cell" sqref="E22" xr:uid="{71C498DC-E6DD-47A0-BA3B-F691706891C8}"/>
    <dataValidation allowBlank="1" showInputMessage="1" showErrorMessage="1" prompt="Create a Price quote with tax calculation in this worksheet. Enter company, customer, quotation, shipping, and product details. Total due is automatically calculated" sqref="A1" xr:uid="{402F783D-4BDC-4F95-A0C3-BF8916B333EC}"/>
    <dataValidation allowBlank="1" showInputMessage="1" showErrorMessage="1" prompt="Enter Unit Price in this column under this heading" sqref="D15:E15 D10:E10 D12:E12 D2:E3 D7:E7" xr:uid="{D09B74EB-510E-4C3E-ABF9-7BA291D15DD6}"/>
    <dataValidation allowBlank="1" showInputMessage="1" showErrorMessage="1" prompt="Enter Quantity in this column under this heading" sqref="B15 B10 B12 B2:B3 B7" xr:uid="{CF68584C-41BB-4844-8159-362BF664D88C}"/>
    <dataValidation allowBlank="1" showInputMessage="1" showErrorMessage="1" prompt="Append company Contact Name, Phone Number, and Email address in this cell" sqref="B23:F23" xr:uid="{5CFBFC3D-769C-473D-AF3B-B74FFACBBA90}"/>
    <dataValidation allowBlank="1" showInputMessage="1" showErrorMessage="1" prompt="Enter Company Name in this cell and slogan in cell below. Quotation title is in cell at right" sqref="B1:F1" xr:uid="{54C24EC6-3C13-416D-885B-BF80EC5D845F}"/>
  </dataValidations>
  <printOptions horizontalCentered="1"/>
  <pageMargins left="0.23622047244094491" right="0.23622047244094491" top="0.23622047244094491" bottom="0.23622047244094491" header="0.31496062992125984" footer="0.31496062992125984"/>
  <pageSetup scale="71" fitToHeight="2" orientation="portrait" r:id="rId1"/>
  <headerFooter differentFirst="1">
    <oddFooter>Page &amp;P of &amp;N</oddFooter>
  </headerFooter>
  <drawing r:id="rId2"/>
  <tableParts count="1">
    <tablePart r:id="rId3"/>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f14cec44-e813-4a40-a593-7a5390256f06">
      <Terms xmlns="http://schemas.microsoft.com/office/infopath/2007/PartnerControls"/>
    </lcf76f155ced4ddcb4097134ff3c332f>
    <TaxCatchAll xmlns="0ba8a03f-7eee-46a4-9b19-7d0ba88ccb6d"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964715237B52674688D30F390F0771C2" ma:contentTypeVersion="20" ma:contentTypeDescription="Create a new document." ma:contentTypeScope="" ma:versionID="0b4638dba7bb643693d0ef0f1e5b7e83">
  <xsd:schema xmlns:xsd="http://www.w3.org/2001/XMLSchema" xmlns:xs="http://www.w3.org/2001/XMLSchema" xmlns:p="http://schemas.microsoft.com/office/2006/metadata/properties" xmlns:ns2="0ba8a03f-7eee-46a4-9b19-7d0ba88ccb6d" xmlns:ns3="f14cec44-e813-4a40-a593-7a5390256f06" targetNamespace="http://schemas.microsoft.com/office/2006/metadata/properties" ma:root="true" ma:fieldsID="099ff9d237eee487b97c2fb8e061cbf6" ns2:_="" ns3:_="">
    <xsd:import namespace="0ba8a03f-7eee-46a4-9b19-7d0ba88ccb6d"/>
    <xsd:import namespace="f14cec44-e813-4a40-a593-7a5390256f06"/>
    <xsd:element name="properties">
      <xsd:complexType>
        <xsd:sequence>
          <xsd:element name="documentManagement">
            <xsd:complexType>
              <xsd:all>
                <xsd:element ref="ns2:SharedWithUsers" minOccurs="0"/>
                <xsd:element ref="ns2:SharedWithDetails" minOccurs="0"/>
                <xsd:element ref="ns2:LastSharedByUser" minOccurs="0"/>
                <xsd:element ref="ns2:LastSharedByTime" minOccurs="0"/>
                <xsd:element ref="ns3:MediaServiceMetadata" minOccurs="0"/>
                <xsd:element ref="ns3:MediaServiceFastMetadata" minOccurs="0"/>
                <xsd:element ref="ns3:MediaServiceDateTaken" minOccurs="0"/>
                <xsd:element ref="ns3:MediaServiceAutoTags" minOccurs="0"/>
                <xsd:element ref="ns3:MediaServiceLocation" minOccurs="0"/>
                <xsd:element ref="ns3:MediaServiceOCR" minOccurs="0"/>
                <xsd:element ref="ns3:MediaServiceEventHashCode" minOccurs="0"/>
                <xsd:element ref="ns3:MediaServiceGenerationTime" minOccurs="0"/>
                <xsd:element ref="ns3:MediaServiceAutoKeyPoints" minOccurs="0"/>
                <xsd:element ref="ns3:MediaServiceKeyPoints" minOccurs="0"/>
                <xsd:element ref="ns3:lcf76f155ced4ddcb4097134ff3c332f" minOccurs="0"/>
                <xsd:element ref="ns2:TaxCatchAll" minOccurs="0"/>
                <xsd:element ref="ns3:MediaServiceObjectDetectorVersions" minOccurs="0"/>
                <xsd:element ref="ns3:MediaServiceSearchProperties" minOccurs="0"/>
                <xsd:element ref="ns3: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a8a03f-7eee-46a4-9b19-7d0ba88ccb6d" elementFormDefault="qualified">
    <xsd:import namespace="http://schemas.microsoft.com/office/2006/documentManagement/types"/>
    <xsd:import namespace="http://schemas.microsoft.com/office/infopath/2007/PartnerControls"/>
    <xsd:element name="SharedWithUsers" ma:index="8"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description="" ma:internalName="SharedWithDetails" ma:readOnly="true">
      <xsd:simpleType>
        <xsd:restriction base="dms:Note">
          <xsd:maxLength value="255"/>
        </xsd:restriction>
      </xsd:simpleType>
    </xsd:element>
    <xsd:element name="LastSharedByUser" ma:index="10" nillable="true" ma:displayName="Last Shared By User" ma:description="" ma:internalName="LastSharedByUser" ma:readOnly="true">
      <xsd:simpleType>
        <xsd:restriction base="dms:Note">
          <xsd:maxLength value="255"/>
        </xsd:restriction>
      </xsd:simpleType>
    </xsd:element>
    <xsd:element name="LastSharedByTime" ma:index="11" nillable="true" ma:displayName="Last Shared By Time" ma:description="" ma:internalName="LastSharedByTime" ma:readOnly="true">
      <xsd:simpleType>
        <xsd:restriction base="dms:DateTime"/>
      </xsd:simpleType>
    </xsd:element>
    <xsd:element name="TaxCatchAll" ma:index="24" nillable="true" ma:displayName="Taxonomy Catch All Column" ma:hidden="true" ma:list="{6971eb9d-4cc0-4721-b445-b1d13fbc96a2}" ma:internalName="TaxCatchAll" ma:showField="CatchAllData" ma:web="0ba8a03f-7eee-46a4-9b19-7d0ba88ccb6d">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f14cec44-e813-4a40-a593-7a5390256f06" elementFormDefault="qualified">
    <xsd:import namespace="http://schemas.microsoft.com/office/2006/documentManagement/types"/>
    <xsd:import namespace="http://schemas.microsoft.com/office/infopath/2007/PartnerControls"/>
    <xsd:element name="MediaServiceMetadata" ma:index="12" nillable="true" ma:displayName="MediaServiceMetadata" ma:description="" ma:hidden="true" ma:internalName="MediaServiceMetadata" ma:readOnly="true">
      <xsd:simpleType>
        <xsd:restriction base="dms:Note"/>
      </xsd:simpleType>
    </xsd:element>
    <xsd:element name="MediaServiceFastMetadata" ma:index="13" nillable="true" ma:displayName="MediaServiceFastMetadata" ma:description="" ma:hidden="true" ma:internalName="MediaServiceFastMetadata" ma:readOnly="true">
      <xsd:simpleType>
        <xsd:restriction base="dms:Note"/>
      </xsd:simpleType>
    </xsd:element>
    <xsd:element name="MediaServiceDateTaken" ma:index="14" nillable="true" ma:displayName="MediaServiceDateTaken" ma:description="" ma:hidden="true" ma:internalName="MediaServiceDateTaken" ma:readOnly="true">
      <xsd:simpleType>
        <xsd:restriction base="dms:Text"/>
      </xsd:simpleType>
    </xsd:element>
    <xsd:element name="MediaServiceAutoTags" ma:index="15" nillable="true" ma:displayName="MediaServiceAutoTags" ma:description="" ma:internalName="MediaServiceAutoTags" ma:readOnly="true">
      <xsd:simpleType>
        <xsd:restriction base="dms:Text"/>
      </xsd:simpleType>
    </xsd:element>
    <xsd:element name="MediaServiceLocation" ma:index="16" nillable="true" ma:displayName="MediaServiceLocation" ma:description="" ma:internalName="MediaServiceLocation" ma:readOnly="true">
      <xsd:simpleType>
        <xsd:restriction base="dms:Text"/>
      </xsd:simpleType>
    </xsd:element>
    <xsd:element name="MediaServiceOCR" ma:index="17" nillable="true" ma:displayName="MediaServiceOCR" ma:internalName="MediaServiceOCR" ma:readOnly="true">
      <xsd:simpleType>
        <xsd:restriction base="dms:Note">
          <xsd:maxLength value="255"/>
        </xsd:restriction>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AutoKeyPoints" ma:index="20" nillable="true" ma:displayName="MediaServiceAutoKeyPoints" ma:hidden="true" ma:internalName="MediaServiceAutoKeyPoints" ma:readOnly="true">
      <xsd:simpleType>
        <xsd:restriction base="dms:Note"/>
      </xsd:simpleType>
    </xsd:element>
    <xsd:element name="MediaServiceKeyPoints" ma:index="21" nillable="true" ma:displayName="KeyPoints" ma:internalName="MediaServiceKeyPoints" ma:readOnly="true">
      <xsd:simpleType>
        <xsd:restriction base="dms:Note">
          <xsd:maxLength value="255"/>
        </xsd:restriction>
      </xsd:simpleType>
    </xsd:element>
    <xsd:element name="lcf76f155ced4ddcb4097134ff3c332f" ma:index="23" nillable="true" ma:taxonomy="true" ma:internalName="lcf76f155ced4ddcb4097134ff3c332f" ma:taxonomyFieldName="MediaServiceImageTags" ma:displayName="Image Tags" ma:readOnly="false" ma:fieldId="{5cf76f15-5ced-4ddc-b409-7134ff3c332f}" ma:taxonomyMulti="true" ma:sspId="4eedc7a6-1663-4f97-9fc9-f24da86377cf"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element name="MediaLengthInSeconds" ma:index="27"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9F931817-76FB-4131-B1BA-FC1EFC2994B6}">
  <ds:schemaRefs>
    <ds:schemaRef ds:uri="http://purl.org/dc/elements/1.1/"/>
    <ds:schemaRef ds:uri="http://schemas.microsoft.com/office/infopath/2007/PartnerControls"/>
    <ds:schemaRef ds:uri="http://purl.org/dc/dcmitype/"/>
    <ds:schemaRef ds:uri="8fe0d14d-0962-4199-86e7-3f107f510675"/>
    <ds:schemaRef ds:uri="http://schemas.microsoft.com/office/2006/metadata/properties"/>
    <ds:schemaRef ds:uri="http://schemas.microsoft.com/office/2006/documentManagement/types"/>
    <ds:schemaRef ds:uri="http://purl.org/dc/terms/"/>
    <ds:schemaRef ds:uri="e4c83fee-fdfb-4e2d-b6f8-a2e2b565dadc"/>
    <ds:schemaRef ds:uri="http://schemas.openxmlformats.org/package/2006/metadata/core-properties"/>
    <ds:schemaRef ds:uri="http://www.w3.org/XML/1998/namespace"/>
    <ds:schemaRef ds:uri="f14cec44-e813-4a40-a593-7a5390256f06"/>
    <ds:schemaRef ds:uri="0ba8a03f-7eee-46a4-9b19-7d0ba88ccb6d"/>
  </ds:schemaRefs>
</ds:datastoreItem>
</file>

<file path=customXml/itemProps2.xml><?xml version="1.0" encoding="utf-8"?>
<ds:datastoreItem xmlns:ds="http://schemas.openxmlformats.org/officeDocument/2006/customXml" ds:itemID="{E3D26A2F-4C12-49CB-8102-8A955F1F0A67}">
  <ds:schemaRefs>
    <ds:schemaRef ds:uri="http://schemas.microsoft.com/sharepoint/v3/contenttype/forms"/>
  </ds:schemaRefs>
</ds:datastoreItem>
</file>

<file path=customXml/itemProps3.xml><?xml version="1.0" encoding="utf-8"?>
<ds:datastoreItem xmlns:ds="http://schemas.openxmlformats.org/officeDocument/2006/customXml" ds:itemID="{5B0A9C2E-241D-4F26-8A7F-F2A6D5B9C3D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a8a03f-7eee-46a4-9b19-7d0ba88ccb6d"/>
    <ds:schemaRef ds:uri="f14cec44-e813-4a40-a593-7a5390256f0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45</vt:i4>
      </vt:variant>
    </vt:vector>
  </HeadingPairs>
  <TitlesOfParts>
    <vt:vector size="53" baseType="lpstr">
      <vt:lpstr>Activity Chairs</vt:lpstr>
      <vt:lpstr>Chairs without arms</vt:lpstr>
      <vt:lpstr>Dining Chairs with arms</vt:lpstr>
      <vt:lpstr>Aluminium Range</vt:lpstr>
      <vt:lpstr>Dining Tables</vt:lpstr>
      <vt:lpstr>Imported Tables</vt:lpstr>
      <vt:lpstr>Cafe Tables Bases</vt:lpstr>
      <vt:lpstr>Cafe Table Tops</vt:lpstr>
      <vt:lpstr>'Activity Chairs'!Check1</vt:lpstr>
      <vt:lpstr>'Aluminium Range'!Check1</vt:lpstr>
      <vt:lpstr>'Dining Chairs with arms'!Check1</vt:lpstr>
      <vt:lpstr>'Activity Chairs'!Check2</vt:lpstr>
      <vt:lpstr>'Aluminium Range'!Check2</vt:lpstr>
      <vt:lpstr>'Dining Chairs with arms'!Check2</vt:lpstr>
      <vt:lpstr>'Activity Chairs'!Check3</vt:lpstr>
      <vt:lpstr>'Aluminium Range'!Check3</vt:lpstr>
      <vt:lpstr>'Dining Chairs with arms'!Check3</vt:lpstr>
      <vt:lpstr>'Activity Chairs'!Check4</vt:lpstr>
      <vt:lpstr>'Aluminium Range'!Check4</vt:lpstr>
      <vt:lpstr>'Dining Chairs with arms'!Check4</vt:lpstr>
      <vt:lpstr>'Activity Chairs'!Check5</vt:lpstr>
      <vt:lpstr>'Aluminium Range'!Check5</vt:lpstr>
      <vt:lpstr>'Dining Chairs with arms'!Check5</vt:lpstr>
      <vt:lpstr>'Activity Chairs'!Check6</vt:lpstr>
      <vt:lpstr>'Aluminium Range'!Check6</vt:lpstr>
      <vt:lpstr>'Dining Chairs with arms'!Check6</vt:lpstr>
      <vt:lpstr>'Activity Chairs'!Check7</vt:lpstr>
      <vt:lpstr>'Aluminium Range'!Check7</vt:lpstr>
      <vt:lpstr>'Dining Chairs with arms'!Check7</vt:lpstr>
      <vt:lpstr>'Activity Chairs'!ColumnTitle1</vt:lpstr>
      <vt:lpstr>'Aluminium Range'!ColumnTitle1</vt:lpstr>
      <vt:lpstr>'Cafe Table Tops'!ColumnTitle1</vt:lpstr>
      <vt:lpstr>'Cafe Tables Bases'!ColumnTitle1</vt:lpstr>
      <vt:lpstr>'Chairs without arms'!ColumnTitle1</vt:lpstr>
      <vt:lpstr>'Dining Tables'!ColumnTitle1</vt:lpstr>
      <vt:lpstr>'Imported Tables'!ColumnTitle1</vt:lpstr>
      <vt:lpstr>ColumnTitle1</vt:lpstr>
      <vt:lpstr>'Activity Chairs'!Print_Area</vt:lpstr>
      <vt:lpstr>'Aluminium Range'!Print_Area</vt:lpstr>
      <vt:lpstr>'Cafe Table Tops'!Print_Area</vt:lpstr>
      <vt:lpstr>'Cafe Tables Bases'!Print_Area</vt:lpstr>
      <vt:lpstr>'Chairs without arms'!Print_Area</vt:lpstr>
      <vt:lpstr>'Dining Chairs with arms'!Print_Area</vt:lpstr>
      <vt:lpstr>'Dining Tables'!Print_Area</vt:lpstr>
      <vt:lpstr>'Imported Tables'!Print_Area</vt:lpstr>
      <vt:lpstr>'Activity Chairs'!Print_Titles</vt:lpstr>
      <vt:lpstr>'Aluminium Range'!Print_Titles</vt:lpstr>
      <vt:lpstr>'Cafe Table Tops'!Print_Titles</vt:lpstr>
      <vt:lpstr>'Cafe Tables Bases'!Print_Titles</vt:lpstr>
      <vt:lpstr>'Chairs without arms'!Print_Titles</vt:lpstr>
      <vt:lpstr>'Dining Chairs with arms'!Print_Titles</vt:lpstr>
      <vt:lpstr>'Dining Tables'!Print_Titles</vt:lpstr>
      <vt:lpstr>'Imported Tables'!Print_Titles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Melina</dc:creator>
  <cp:lastModifiedBy>Tamlyn Carr</cp:lastModifiedBy>
  <cp:lastPrinted>2026-03-30T03:18:47Z</cp:lastPrinted>
  <dcterms:created xsi:type="dcterms:W3CDTF">2017-08-09T17:37:02Z</dcterms:created>
  <dcterms:modified xsi:type="dcterms:W3CDTF">2026-03-31T23:12:21Z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0x010100964715237B52674688D30F390F0771C2</vt:lpwstr>
  </property>
  <property fmtid="{D5CDD505-2E9C-101B-9397-08002B2CF9AE}" pid="3" name="MediaServiceImageTags">
    <vt:lpwstr/>
  </property>
</Properties>
</file>