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W:\AA_QUOTES\Budget Quotes_Price Lists\"/>
    </mc:Choice>
  </mc:AlternateContent>
  <xr:revisionPtr revIDLastSave="0" documentId="13_ncr:1_{18F5DD3C-2103-4007-825B-D32FF84717D3}" xr6:coauthVersionLast="47" xr6:coauthVersionMax="47" xr10:uidLastSave="{00000000-0000-0000-0000-000000000000}"/>
  <bookViews>
    <workbookView xWindow="-795" yWindow="-16320" windowWidth="29040" windowHeight="15720" activeTab="1" xr2:uid="{00000000-000D-0000-FFFF-FFFF00000000}"/>
  </bookViews>
  <sheets>
    <sheet name="Armchairs" sheetId="2" r:id="rId1"/>
    <sheet name="Sofas" sheetId="1" r:id="rId2"/>
    <sheet name="Fabric Prices" sheetId="8" state="hidden" r:id="rId3"/>
  </sheets>
  <definedNames>
    <definedName name="Check1" localSheetId="0">Armchairs!$G$6</definedName>
    <definedName name="Check1" localSheetId="1">Sofas!$G$7</definedName>
    <definedName name="Check2" localSheetId="0">Armchairs!$H$6</definedName>
    <definedName name="Check2" localSheetId="1">Sofas!$H$7</definedName>
    <definedName name="Check3" localSheetId="0">Armchairs!$I$6</definedName>
    <definedName name="Check3" localSheetId="1">Sofas!$I$7</definedName>
    <definedName name="Check4" localSheetId="0">Armchairs!$J$6</definedName>
    <definedName name="Check4" localSheetId="1">Sofas!$J$7</definedName>
    <definedName name="Check5" localSheetId="0">Armchairs!$K$6</definedName>
    <definedName name="Check5" localSheetId="1">Sofas!$K$7</definedName>
    <definedName name="Check6" localSheetId="0">Armchairs!$L$6</definedName>
    <definedName name="Check6" localSheetId="1">Sofas!$L$7</definedName>
    <definedName name="Check7" localSheetId="0">Armchairs!$M$6</definedName>
    <definedName name="Check7" localSheetId="1">Sofas!$M$7</definedName>
    <definedName name="ColumnTitle1" localSheetId="0">Quotation3[[#Headers],[QTY
Type in your Qty]]</definedName>
    <definedName name="ColumnTitle1">Quotation[[#Headers],[Column1]]</definedName>
    <definedName name="ColumnTitleRegion1..B11.1" localSheetId="0">Armchairs!#REF!</definedName>
    <definedName name="ColumnTitleRegion1..B11.1">Sofas!#REF!</definedName>
    <definedName name="ColumnTitleRegion2..G14.1" localSheetId="0">Armchairs!#REF!</definedName>
    <definedName name="ColumnTitleRegion2..G14.1">Sofas!#REF!</definedName>
    <definedName name="_xlnm.Print_Area" localSheetId="0">Armchairs!$A$1:$O$65</definedName>
    <definedName name="_xlnm.Print_Area" localSheetId="1">Sofas!$A$1:$M$77</definedName>
    <definedName name="_xlnm.Print_Titles" localSheetId="0">Armchairs!$1:$7</definedName>
    <definedName name="_xlnm.Print_Titles" localSheetId="1">Sofas!$1:$8</definedName>
    <definedName name="RowTitleRegion1..G4" localSheetId="0">Armchairs!#REF!</definedName>
    <definedName name="RowTitleRegion1..G4">Sofas!#REF!</definedName>
    <definedName name="RowTitleRegion2..G7" localSheetId="0">Armchairs!#REF!</definedName>
    <definedName name="RowTitleRegion2..G7">Sofas!#REF!</definedName>
    <definedName name="RowTitleRegion3..D12" localSheetId="0">Armchairs!#REF!</definedName>
    <definedName name="RowTitleRegion3..D12">Sofas!#REF!</definedName>
    <definedName name="RowTitleRegion4..G26" localSheetId="0">Armchairs!#REF!</definedName>
    <definedName name="RowTitleRegion4..G26">Sofas!#REF!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 i="2" l="1"/>
  <c r="P10" i="2"/>
  <c r="N11" i="2" a="1"/>
  <c r="N11" i="2" s="1"/>
  <c r="O11" i="2" s="1"/>
  <c r="P11" i="2"/>
  <c r="P12" i="2"/>
  <c r="P13" i="2"/>
  <c r="P14" i="2"/>
  <c r="P15" i="2"/>
  <c r="P16" i="2"/>
  <c r="P17" i="2"/>
  <c r="P18" i="2"/>
  <c r="P19" i="2"/>
  <c r="P20" i="2"/>
  <c r="P21" i="2"/>
  <c r="P22" i="2"/>
  <c r="P23" i="2"/>
  <c r="P8" i="2"/>
  <c r="M22" i="2"/>
  <c r="L22" i="2"/>
  <c r="K22" i="2"/>
  <c r="J22" i="2"/>
  <c r="I22" i="2"/>
  <c r="H22" i="2"/>
  <c r="M21" i="2"/>
  <c r="L21" i="2"/>
  <c r="K21" i="2"/>
  <c r="J21" i="2"/>
  <c r="I21" i="2"/>
  <c r="H21" i="2"/>
  <c r="M20" i="2"/>
  <c r="L20" i="2"/>
  <c r="K20" i="2"/>
  <c r="J20" i="2"/>
  <c r="I20" i="2"/>
  <c r="H20" i="2"/>
  <c r="M19" i="2"/>
  <c r="L19" i="2"/>
  <c r="K19" i="2"/>
  <c r="J19" i="2"/>
  <c r="I19" i="2"/>
  <c r="H19" i="2"/>
  <c r="M18" i="2"/>
  <c r="L18" i="2"/>
  <c r="K18" i="2"/>
  <c r="J18" i="2"/>
  <c r="I18" i="2"/>
  <c r="H18" i="2"/>
  <c r="M17" i="2"/>
  <c r="L17" i="2"/>
  <c r="K17" i="2"/>
  <c r="J17" i="2"/>
  <c r="I17" i="2"/>
  <c r="H17" i="2"/>
  <c r="M16" i="2"/>
  <c r="L16" i="2"/>
  <c r="K16" i="2"/>
  <c r="J16" i="2"/>
  <c r="I16" i="2"/>
  <c r="H16" i="2"/>
  <c r="M15" i="2"/>
  <c r="L15" i="2"/>
  <c r="K15" i="2"/>
  <c r="J15" i="2"/>
  <c r="I15" i="2"/>
  <c r="H15" i="2"/>
  <c r="M14" i="2"/>
  <c r="L14" i="2"/>
  <c r="K14" i="2"/>
  <c r="J14" i="2"/>
  <c r="I14" i="2"/>
  <c r="H14" i="2"/>
  <c r="M13" i="2"/>
  <c r="L13" i="2"/>
  <c r="K13" i="2"/>
  <c r="J13" i="2"/>
  <c r="I13" i="2"/>
  <c r="H13" i="2"/>
  <c r="M12" i="2"/>
  <c r="L12" i="2"/>
  <c r="K12" i="2"/>
  <c r="J12" i="2"/>
  <c r="I12" i="2"/>
  <c r="H12" i="2"/>
  <c r="M10" i="2"/>
  <c r="L10" i="2"/>
  <c r="K10" i="2"/>
  <c r="J10" i="2"/>
  <c r="I10" i="2"/>
  <c r="H10" i="2"/>
  <c r="M9" i="2"/>
  <c r="L9" i="2"/>
  <c r="K9" i="2"/>
  <c r="J9" i="2"/>
  <c r="I9" i="2"/>
  <c r="H9" i="2"/>
  <c r="M8" i="2"/>
  <c r="L8" i="2"/>
  <c r="K8" i="2"/>
  <c r="J8" i="2"/>
  <c r="I8" i="2"/>
  <c r="H8" i="2"/>
  <c r="P49" i="2"/>
  <c r="M49" i="2"/>
  <c r="L49" i="2"/>
  <c r="K49" i="2"/>
  <c r="J49" i="2"/>
  <c r="I49" i="2"/>
  <c r="H49" i="2"/>
  <c r="P46" i="2"/>
  <c r="M46" i="2"/>
  <c r="L46" i="2"/>
  <c r="K46" i="2"/>
  <c r="J46" i="2"/>
  <c r="I46" i="2"/>
  <c r="H46" i="2"/>
  <c r="P59" i="2"/>
  <c r="M59" i="2"/>
  <c r="L59" i="2"/>
  <c r="K59" i="2"/>
  <c r="J59" i="2"/>
  <c r="I59" i="2"/>
  <c r="H59" i="2"/>
  <c r="P54" i="2"/>
  <c r="P55" i="2"/>
  <c r="P56" i="2"/>
  <c r="P57" i="2"/>
  <c r="P58" i="2"/>
  <c r="M58" i="2"/>
  <c r="L58" i="2"/>
  <c r="K58" i="2"/>
  <c r="J58" i="2"/>
  <c r="I58" i="2"/>
  <c r="H58" i="2"/>
  <c r="M57" i="2"/>
  <c r="L57" i="2"/>
  <c r="K57" i="2"/>
  <c r="J57" i="2"/>
  <c r="I57" i="2"/>
  <c r="H57" i="2"/>
  <c r="M56" i="2"/>
  <c r="L56" i="2"/>
  <c r="K56" i="2"/>
  <c r="J56" i="2"/>
  <c r="I56" i="2"/>
  <c r="H56" i="2"/>
  <c r="M55" i="2" l="1"/>
  <c r="L55" i="2"/>
  <c r="K55" i="2"/>
  <c r="J55" i="2"/>
  <c r="I55" i="2"/>
  <c r="H55" i="2"/>
  <c r="M54" i="2"/>
  <c r="L54" i="2"/>
  <c r="K54" i="2"/>
  <c r="J54" i="2"/>
  <c r="I54" i="2"/>
  <c r="H54" i="2"/>
  <c r="P65" i="1"/>
  <c r="N65" i="1" a="1"/>
  <c r="N65" i="1" s="1"/>
  <c r="O65" i="1" s="1"/>
  <c r="M65" i="1"/>
  <c r="L65" i="1"/>
  <c r="K65" i="1"/>
  <c r="J65" i="1"/>
  <c r="I65" i="1"/>
  <c r="H65" i="1"/>
  <c r="G65" i="1"/>
  <c r="P12" i="1"/>
  <c r="P13" i="1"/>
  <c r="P14" i="1"/>
  <c r="P15" i="1"/>
  <c r="P17" i="1"/>
  <c r="P18" i="1"/>
  <c r="P19" i="1"/>
  <c r="P21" i="1"/>
  <c r="P22" i="1"/>
  <c r="P23" i="1"/>
  <c r="P25" i="1"/>
  <c r="P26" i="1"/>
  <c r="P27" i="1"/>
  <c r="P29" i="1"/>
  <c r="P30" i="1"/>
  <c r="P32" i="1"/>
  <c r="P34" i="1"/>
  <c r="P36" i="1"/>
  <c r="P37" i="1"/>
  <c r="P38" i="1"/>
  <c r="P39" i="1"/>
  <c r="P40" i="1"/>
  <c r="P41" i="1"/>
  <c r="P42" i="1"/>
  <c r="P44" i="1"/>
  <c r="P45" i="1"/>
  <c r="P46" i="1"/>
  <c r="P47" i="1"/>
  <c r="P49" i="1"/>
  <c r="P50" i="1"/>
  <c r="P51" i="1"/>
  <c r="P52" i="1"/>
  <c r="P53" i="1"/>
  <c r="P55" i="1"/>
  <c r="P56" i="1"/>
  <c r="P57" i="1"/>
  <c r="P58" i="1"/>
  <c r="P60" i="1"/>
  <c r="P61" i="1"/>
  <c r="P62" i="1"/>
  <c r="P64" i="1"/>
  <c r="P66" i="1"/>
  <c r="P68" i="1"/>
  <c r="P69" i="1"/>
  <c r="P70" i="1"/>
  <c r="P72" i="1"/>
  <c r="P74" i="1"/>
  <c r="P75" i="1"/>
  <c r="P76" i="1"/>
  <c r="P25" i="2"/>
  <c r="P26" i="2"/>
  <c r="P27" i="2"/>
  <c r="P30" i="2"/>
  <c r="P31" i="2"/>
  <c r="P32" i="2"/>
  <c r="P33" i="2"/>
  <c r="P34" i="2"/>
  <c r="P35" i="2"/>
  <c r="P36" i="2"/>
  <c r="P37" i="2"/>
  <c r="P38" i="2"/>
  <c r="P39" i="2"/>
  <c r="P40" i="2"/>
  <c r="P41" i="2"/>
  <c r="P42" i="2"/>
  <c r="P43" i="2"/>
  <c r="P44" i="2"/>
  <c r="P45" i="2"/>
  <c r="P47" i="2"/>
  <c r="P48" i="2"/>
  <c r="P50" i="2"/>
  <c r="P52" i="2"/>
  <c r="M35" i="2" l="1"/>
  <c r="L35" i="2"/>
  <c r="K35" i="2"/>
  <c r="J35" i="2"/>
  <c r="I35" i="2"/>
  <c r="H35" i="2"/>
  <c r="M34" i="2"/>
  <c r="L34" i="2"/>
  <c r="K34" i="2"/>
  <c r="J34" i="2"/>
  <c r="I34" i="2"/>
  <c r="H34" i="2"/>
  <c r="M33" i="2"/>
  <c r="L33" i="2"/>
  <c r="K33" i="2"/>
  <c r="J33" i="2"/>
  <c r="I33" i="2"/>
  <c r="H33" i="2"/>
  <c r="M42" i="2"/>
  <c r="L42" i="2"/>
  <c r="K42" i="2"/>
  <c r="J42" i="2"/>
  <c r="I42" i="2"/>
  <c r="H42" i="2"/>
  <c r="M41" i="2"/>
  <c r="L41" i="2"/>
  <c r="K41" i="2"/>
  <c r="J41" i="2"/>
  <c r="I41" i="2"/>
  <c r="H41" i="2"/>
  <c r="M40" i="2"/>
  <c r="L40" i="2"/>
  <c r="K40" i="2"/>
  <c r="J40" i="2"/>
  <c r="I40" i="2"/>
  <c r="H40" i="2"/>
  <c r="M51" i="2"/>
  <c r="L51" i="2"/>
  <c r="K51" i="2"/>
  <c r="J51" i="2"/>
  <c r="I51" i="2"/>
  <c r="H51" i="2"/>
  <c r="M39" i="2"/>
  <c r="L39" i="2"/>
  <c r="K39" i="2"/>
  <c r="J39" i="2"/>
  <c r="I39" i="2"/>
  <c r="H39" i="2"/>
  <c r="M26" i="2"/>
  <c r="L26" i="2"/>
  <c r="K26" i="2"/>
  <c r="J26" i="2"/>
  <c r="I26" i="2"/>
  <c r="H26" i="2"/>
  <c r="G8" i="1"/>
  <c r="G7" i="2"/>
  <c r="O9" i="1"/>
  <c r="G49" i="2" l="1"/>
  <c r="N49" i="2" s="1" a="1"/>
  <c r="N49" i="2" s="1"/>
  <c r="O49" i="2" s="1"/>
  <c r="G18" i="2"/>
  <c r="N18" i="2" s="1" a="1"/>
  <c r="N18" i="2" s="1"/>
  <c r="O18" i="2" s="1"/>
  <c r="G15" i="2"/>
  <c r="N15" i="2" s="1" a="1"/>
  <c r="N15" i="2" s="1"/>
  <c r="O15" i="2" s="1"/>
  <c r="G20" i="2"/>
  <c r="N20" i="2" s="1" a="1"/>
  <c r="N20" i="2" s="1"/>
  <c r="O20" i="2" s="1"/>
  <c r="G10" i="2"/>
  <c r="N10" i="2" s="1" a="1"/>
  <c r="N10" i="2" s="1"/>
  <c r="O10" i="2" s="1"/>
  <c r="G21" i="2"/>
  <c r="N21" i="2" s="1" a="1"/>
  <c r="N21" i="2" s="1"/>
  <c r="O21" i="2" s="1"/>
  <c r="G8" i="2"/>
  <c r="N8" i="2" s="1" a="1"/>
  <c r="N8" i="2" s="1"/>
  <c r="O8" i="2" s="1"/>
  <c r="G12" i="2"/>
  <c r="N12" i="2" s="1" a="1"/>
  <c r="N12" i="2" s="1"/>
  <c r="O12" i="2" s="1"/>
  <c r="G17" i="2"/>
  <c r="N17" i="2" s="1" a="1"/>
  <c r="N17" i="2" s="1"/>
  <c r="O17" i="2" s="1"/>
  <c r="G22" i="2"/>
  <c r="N22" i="2" s="1" a="1"/>
  <c r="N22" i="2" s="1"/>
  <c r="O22" i="2" s="1"/>
  <c r="G9" i="2"/>
  <c r="N9" i="2" s="1" a="1"/>
  <c r="N9" i="2" s="1"/>
  <c r="O9" i="2" s="1"/>
  <c r="G16" i="2"/>
  <c r="N16" i="2" s="1" a="1"/>
  <c r="N16" i="2" s="1"/>
  <c r="O16" i="2" s="1"/>
  <c r="G14" i="2"/>
  <c r="N14" i="2" s="1" a="1"/>
  <c r="N14" i="2" s="1"/>
  <c r="O14" i="2" s="1"/>
  <c r="G19" i="2"/>
  <c r="N19" i="2" s="1" a="1"/>
  <c r="N19" i="2" s="1"/>
  <c r="O19" i="2" s="1"/>
  <c r="G13" i="2"/>
  <c r="N13" i="2" s="1" a="1"/>
  <c r="N13" i="2" s="1"/>
  <c r="O13" i="2" s="1"/>
  <c r="G59" i="2"/>
  <c r="N59" i="2" s="1" a="1"/>
  <c r="N59" i="2" s="1"/>
  <c r="O59" i="2" s="1"/>
  <c r="G46" i="2"/>
  <c r="N46" i="2" s="1" a="1"/>
  <c r="N46" i="2" s="1"/>
  <c r="O46" i="2" s="1"/>
  <c r="G57" i="2"/>
  <c r="N57" i="2" s="1" a="1"/>
  <c r="N57" i="2" s="1"/>
  <c r="O57" i="2" s="1"/>
  <c r="G56" i="2"/>
  <c r="N56" i="2" s="1" a="1"/>
  <c r="N56" i="2" s="1"/>
  <c r="O56" i="2" s="1"/>
  <c r="G58" i="2"/>
  <c r="N58" i="2" s="1" a="1"/>
  <c r="N58" i="2" s="1"/>
  <c r="O58" i="2" s="1"/>
  <c r="G26" i="2"/>
  <c r="N26" i="2" s="1" a="1"/>
  <c r="N26" i="2" s="1"/>
  <c r="O26" i="2" s="1"/>
  <c r="G55" i="2"/>
  <c r="N55" i="2" s="1" a="1"/>
  <c r="N55" i="2" s="1"/>
  <c r="O55" i="2" s="1"/>
  <c r="G54" i="2"/>
  <c r="N54" i="2" s="1" a="1"/>
  <c r="N54" i="2" s="1"/>
  <c r="O54" i="2" s="1"/>
  <c r="G35" i="2"/>
  <c r="N35" i="2" s="1" a="1"/>
  <c r="N35" i="2" s="1"/>
  <c r="O35" i="2" s="1"/>
  <c r="G34" i="2"/>
  <c r="N34" i="2" s="1" a="1"/>
  <c r="N34" i="2" s="1"/>
  <c r="O34" i="2" s="1"/>
  <c r="G33" i="2"/>
  <c r="N33" i="2" s="1" a="1"/>
  <c r="N33" i="2" s="1"/>
  <c r="O33" i="2" s="1"/>
  <c r="G40" i="2"/>
  <c r="N40" i="2" s="1" a="1"/>
  <c r="N40" i="2" s="1"/>
  <c r="O40" i="2" s="1"/>
  <c r="G42" i="2"/>
  <c r="N42" i="2" s="1" a="1"/>
  <c r="N42" i="2" s="1"/>
  <c r="O42" i="2" s="1"/>
  <c r="G41" i="2"/>
  <c r="N41" i="2" s="1" a="1"/>
  <c r="N41" i="2" s="1"/>
  <c r="O41" i="2" s="1"/>
  <c r="G51" i="2"/>
  <c r="N51" i="2" s="1" a="1"/>
  <c r="N51" i="2" s="1"/>
  <c r="G39" i="2"/>
  <c r="N39" i="2" s="1" a="1"/>
  <c r="N39" i="2" s="1"/>
  <c r="O39" i="2" s="1"/>
  <c r="M12" i="1"/>
  <c r="L21" i="1"/>
  <c r="K15" i="1"/>
  <c r="J14" i="1"/>
  <c r="I14" i="1"/>
  <c r="H12" i="1"/>
  <c r="G15" i="1"/>
  <c r="L28" i="2"/>
  <c r="I28" i="2"/>
  <c r="H24" i="2"/>
  <c r="G12" i="1"/>
  <c r="K12" i="1"/>
  <c r="K13" i="1"/>
  <c r="H15" i="1"/>
  <c r="K21" i="1"/>
  <c r="G22" i="1"/>
  <c r="L29" i="1"/>
  <c r="G30" i="1"/>
  <c r="G34" i="1"/>
  <c r="K34" i="1"/>
  <c r="J37" i="1"/>
  <c r="K38" i="1"/>
  <c r="G39" i="1"/>
  <c r="K39" i="1"/>
  <c r="G42" i="1"/>
  <c r="K42" i="1"/>
  <c r="G44" i="1"/>
  <c r="H46" i="1"/>
  <c r="J46" i="1"/>
  <c r="G47" i="1"/>
  <c r="K47" i="1"/>
  <c r="G49" i="1"/>
  <c r="L51" i="1"/>
  <c r="G52" i="1"/>
  <c r="G53" i="1"/>
  <c r="K53" i="1"/>
  <c r="I55" i="1"/>
  <c r="K57" i="1"/>
  <c r="G58" i="1"/>
  <c r="K58" i="1"/>
  <c r="G62" i="1"/>
  <c r="K62" i="1"/>
  <c r="K64" i="1"/>
  <c r="H68" i="1"/>
  <c r="K69" i="1"/>
  <c r="G70" i="1"/>
  <c r="L75" i="1"/>
  <c r="G76" i="1"/>
  <c r="G77" i="1"/>
  <c r="K77" i="1"/>
  <c r="K10" i="1"/>
  <c r="N7" i="1"/>
  <c r="N6" i="2"/>
  <c r="M25" i="2"/>
  <c r="I29" i="2"/>
  <c r="I36" i="2"/>
  <c r="M36" i="2"/>
  <c r="I44" i="2"/>
  <c r="I47" i="2"/>
  <c r="G52" i="2"/>
  <c r="O51" i="2" l="1"/>
  <c r="P51" i="2"/>
  <c r="M14" i="1"/>
  <c r="I45" i="2"/>
  <c r="I43" i="2"/>
  <c r="M31" i="2"/>
  <c r="M70" i="1"/>
  <c r="I69" i="1"/>
  <c r="I64" i="1"/>
  <c r="M61" i="1"/>
  <c r="J51" i="1"/>
  <c r="M44" i="1"/>
  <c r="M22" i="1"/>
  <c r="I21" i="1"/>
  <c r="K26" i="1"/>
  <c r="M53" i="2"/>
  <c r="I38" i="2"/>
  <c r="I31" i="2"/>
  <c r="G10" i="1"/>
  <c r="K76" i="1"/>
  <c r="K70" i="1"/>
  <c r="G69" i="1"/>
  <c r="G64" i="1"/>
  <c r="J61" i="1"/>
  <c r="G57" i="1"/>
  <c r="K52" i="1"/>
  <c r="K49" i="1"/>
  <c r="M46" i="1"/>
  <c r="K44" i="1"/>
  <c r="I41" i="1"/>
  <c r="G38" i="1"/>
  <c r="K30" i="1"/>
  <c r="K22" i="1"/>
  <c r="G21" i="1"/>
  <c r="G13" i="1"/>
  <c r="M26" i="1"/>
  <c r="M72" i="1"/>
  <c r="I58" i="1"/>
  <c r="M50" i="1"/>
  <c r="M38" i="1"/>
  <c r="J72" i="1"/>
  <c r="J75" i="1"/>
  <c r="M68" i="1"/>
  <c r="M64" i="1"/>
  <c r="I61" i="1"/>
  <c r="J56" i="1"/>
  <c r="M49" i="1"/>
  <c r="I47" i="1"/>
  <c r="I44" i="1"/>
  <c r="M41" i="1"/>
  <c r="I36" i="1"/>
  <c r="J29" i="1"/>
  <c r="M15" i="1"/>
  <c r="M25" i="1"/>
  <c r="I27" i="1"/>
  <c r="G72" i="1"/>
  <c r="K72" i="1"/>
  <c r="I26" i="1"/>
  <c r="I72" i="1"/>
  <c r="M76" i="1"/>
  <c r="M66" i="1"/>
  <c r="I52" i="1"/>
  <c r="I40" i="1"/>
  <c r="I37" i="1"/>
  <c r="M30" i="1"/>
  <c r="M13" i="1"/>
  <c r="I76" i="1"/>
  <c r="M74" i="1"/>
  <c r="J68" i="1"/>
  <c r="I60" i="1"/>
  <c r="M57" i="1"/>
  <c r="I56" i="1"/>
  <c r="M52" i="1"/>
  <c r="M45" i="1"/>
  <c r="J41" i="1"/>
  <c r="I39" i="1"/>
  <c r="I30" i="1"/>
  <c r="M23" i="1"/>
  <c r="I13" i="1"/>
  <c r="G26" i="1"/>
  <c r="M27" i="1"/>
  <c r="H72" i="1"/>
  <c r="L72" i="1"/>
  <c r="H27" i="2"/>
  <c r="L27" i="2"/>
  <c r="G25" i="2"/>
  <c r="K25" i="2"/>
  <c r="H48" i="2"/>
  <c r="L43" i="2"/>
  <c r="G44" i="2"/>
  <c r="G48" i="2"/>
  <c r="K36" i="2"/>
  <c r="H23" i="2"/>
  <c r="H53" i="2"/>
  <c r="K30" i="2"/>
  <c r="M24" i="2"/>
  <c r="M52" i="2"/>
  <c r="I50" i="2"/>
  <c r="L44" i="2"/>
  <c r="H37" i="2"/>
  <c r="M32" i="2"/>
  <c r="I30" i="2"/>
  <c r="I25" i="2"/>
  <c r="G31" i="2"/>
  <c r="H50" i="2"/>
  <c r="H47" i="2"/>
  <c r="H38" i="2"/>
  <c r="L23" i="2"/>
  <c r="L24" i="2"/>
  <c r="L53" i="2"/>
  <c r="I52" i="2"/>
  <c r="M48" i="2"/>
  <c r="M45" i="2"/>
  <c r="H44" i="2"/>
  <c r="H43" i="2"/>
  <c r="M37" i="2"/>
  <c r="L36" i="2"/>
  <c r="L32" i="2"/>
  <c r="H31" i="2"/>
  <c r="H30" i="2"/>
  <c r="M27" i="2"/>
  <c r="I23" i="2"/>
  <c r="I24" i="2"/>
  <c r="I53" i="2"/>
  <c r="M50" i="2"/>
  <c r="I48" i="2"/>
  <c r="M47" i="2"/>
  <c r="L45" i="2"/>
  <c r="M44" i="2"/>
  <c r="M43" i="2"/>
  <c r="M38" i="2"/>
  <c r="I37" i="2"/>
  <c r="I32" i="2"/>
  <c r="M30" i="2"/>
  <c r="M29" i="2"/>
  <c r="M28" i="2"/>
  <c r="I27" i="2"/>
  <c r="M23" i="2"/>
  <c r="L77" i="1"/>
  <c r="H70" i="1"/>
  <c r="L53" i="1"/>
  <c r="H49" i="1"/>
  <c r="L34" i="1"/>
  <c r="H22" i="1"/>
  <c r="I25" i="1"/>
  <c r="H26" i="1"/>
  <c r="L26" i="1"/>
  <c r="L27" i="1"/>
  <c r="K27" i="1"/>
  <c r="H66" i="1"/>
  <c r="H45" i="1"/>
  <c r="H14" i="1"/>
  <c r="J25" i="1"/>
  <c r="G27" i="1"/>
  <c r="H25" i="1"/>
  <c r="L62" i="1"/>
  <c r="H57" i="1"/>
  <c r="L55" i="1"/>
  <c r="L42" i="1"/>
  <c r="H38" i="1"/>
  <c r="L36" i="1"/>
  <c r="J15" i="1"/>
  <c r="L12" i="1"/>
  <c r="G25" i="1"/>
  <c r="J26" i="1"/>
  <c r="H27" i="1"/>
  <c r="L25" i="1"/>
  <c r="J32" i="2"/>
  <c r="J25" i="2"/>
  <c r="G47" i="2"/>
  <c r="G37" i="2"/>
  <c r="K27" i="2"/>
  <c r="K53" i="2"/>
  <c r="L52" i="2"/>
  <c r="L47" i="2"/>
  <c r="J43" i="2"/>
  <c r="L38" i="2"/>
  <c r="L37" i="2"/>
  <c r="H32" i="2"/>
  <c r="K28" i="2"/>
  <c r="H25" i="2"/>
  <c r="K52" i="2"/>
  <c r="K48" i="2"/>
  <c r="K47" i="2"/>
  <c r="K44" i="2"/>
  <c r="K37" i="2"/>
  <c r="G36" i="2"/>
  <c r="K23" i="2"/>
  <c r="G53" i="2"/>
  <c r="G30" i="2"/>
  <c r="G28" i="2"/>
  <c r="G27" i="2"/>
  <c r="J27" i="1"/>
  <c r="K25" i="1"/>
  <c r="L70" i="1"/>
  <c r="L68" i="1"/>
  <c r="H61" i="1"/>
  <c r="H52" i="1"/>
  <c r="L49" i="1"/>
  <c r="L46" i="1"/>
  <c r="H44" i="1"/>
  <c r="H41" i="1"/>
  <c r="H40" i="1"/>
  <c r="L38" i="1"/>
  <c r="L22" i="1"/>
  <c r="L15" i="1"/>
  <c r="H10" i="1"/>
  <c r="M10" i="1"/>
  <c r="I77" i="1"/>
  <c r="L76" i="1"/>
  <c r="I75" i="1"/>
  <c r="I74" i="1"/>
  <c r="M69" i="1"/>
  <c r="H69" i="1"/>
  <c r="L66" i="1"/>
  <c r="L64" i="1"/>
  <c r="I62" i="1"/>
  <c r="L61" i="1"/>
  <c r="M60" i="1"/>
  <c r="M58" i="1"/>
  <c r="H58" i="1"/>
  <c r="M56" i="1"/>
  <c r="H56" i="1"/>
  <c r="H55" i="1"/>
  <c r="I53" i="1"/>
  <c r="L52" i="1"/>
  <c r="I51" i="1"/>
  <c r="I50" i="1"/>
  <c r="M47" i="1"/>
  <c r="H47" i="1"/>
  <c r="L45" i="1"/>
  <c r="L44" i="1"/>
  <c r="I42" i="1"/>
  <c r="L41" i="1"/>
  <c r="M40" i="1"/>
  <c r="M39" i="1"/>
  <c r="H39" i="1"/>
  <c r="M37" i="1"/>
  <c r="H37" i="1"/>
  <c r="H36" i="1"/>
  <c r="I34" i="1"/>
  <c r="L30" i="1"/>
  <c r="I29" i="1"/>
  <c r="I23" i="1"/>
  <c r="M21" i="1"/>
  <c r="H21" i="1"/>
  <c r="L14" i="1"/>
  <c r="L13" i="1"/>
  <c r="I12" i="1"/>
  <c r="L10" i="1"/>
  <c r="H76" i="1"/>
  <c r="L74" i="1"/>
  <c r="H64" i="1"/>
  <c r="H60" i="1"/>
  <c r="L57" i="1"/>
  <c r="L50" i="1"/>
  <c r="H30" i="1"/>
  <c r="L23" i="1"/>
  <c r="H13" i="1"/>
  <c r="I10" i="1"/>
  <c r="M77" i="1"/>
  <c r="H77" i="1"/>
  <c r="M75" i="1"/>
  <c r="H75" i="1"/>
  <c r="H74" i="1"/>
  <c r="I70" i="1"/>
  <c r="L69" i="1"/>
  <c r="I68" i="1"/>
  <c r="I66" i="1"/>
  <c r="M62" i="1"/>
  <c r="H62" i="1"/>
  <c r="L60" i="1"/>
  <c r="L58" i="1"/>
  <c r="I57" i="1"/>
  <c r="L56" i="1"/>
  <c r="M55" i="1"/>
  <c r="M53" i="1"/>
  <c r="H53" i="1"/>
  <c r="M51" i="1"/>
  <c r="H51" i="1"/>
  <c r="H50" i="1"/>
  <c r="I49" i="1"/>
  <c r="L47" i="1"/>
  <c r="I46" i="1"/>
  <c r="I45" i="1"/>
  <c r="M42" i="1"/>
  <c r="H42" i="1"/>
  <c r="L40" i="1"/>
  <c r="L39" i="1"/>
  <c r="I38" i="1"/>
  <c r="L37" i="1"/>
  <c r="M36" i="1"/>
  <c r="M34" i="1"/>
  <c r="H34" i="1"/>
  <c r="M29" i="1"/>
  <c r="H29" i="1"/>
  <c r="H23" i="1"/>
  <c r="I22" i="1"/>
  <c r="I15" i="1"/>
  <c r="J45" i="2"/>
  <c r="J29" i="2"/>
  <c r="H29" i="2"/>
  <c r="L25" i="2"/>
  <c r="H52" i="2"/>
  <c r="L50" i="2"/>
  <c r="L48" i="2"/>
  <c r="H45" i="2"/>
  <c r="H36" i="2"/>
  <c r="L31" i="2"/>
  <c r="L30" i="2"/>
  <c r="L29" i="2"/>
  <c r="H28" i="2"/>
  <c r="J42" i="1"/>
  <c r="J38" i="1"/>
  <c r="J30" i="1"/>
  <c r="J21" i="1"/>
  <c r="J12" i="1"/>
  <c r="J77" i="1"/>
  <c r="K74" i="1"/>
  <c r="G74" i="1"/>
  <c r="J70" i="1"/>
  <c r="K66" i="1"/>
  <c r="G66" i="1"/>
  <c r="J64" i="1"/>
  <c r="K60" i="1"/>
  <c r="G60" i="1"/>
  <c r="J58" i="1"/>
  <c r="K55" i="1"/>
  <c r="G55" i="1"/>
  <c r="J53" i="1"/>
  <c r="K50" i="1"/>
  <c r="G50" i="1"/>
  <c r="J49" i="1"/>
  <c r="K45" i="1"/>
  <c r="G45" i="1"/>
  <c r="J44" i="1"/>
  <c r="K40" i="1"/>
  <c r="G40" i="1"/>
  <c r="J39" i="1"/>
  <c r="K36" i="1"/>
  <c r="G36" i="1"/>
  <c r="J34" i="1"/>
  <c r="K23" i="1"/>
  <c r="G23" i="1"/>
  <c r="J22" i="1"/>
  <c r="K14" i="1"/>
  <c r="G14" i="1"/>
  <c r="J13" i="1"/>
  <c r="J76" i="1"/>
  <c r="J69" i="1"/>
  <c r="J62" i="1"/>
  <c r="J57" i="1"/>
  <c r="J52" i="1"/>
  <c r="J47" i="1"/>
  <c r="J10" i="1"/>
  <c r="K75" i="1"/>
  <c r="G75" i="1"/>
  <c r="J74" i="1"/>
  <c r="K68" i="1"/>
  <c r="G68" i="1"/>
  <c r="J66" i="1"/>
  <c r="K61" i="1"/>
  <c r="G61" i="1"/>
  <c r="J60" i="1"/>
  <c r="K56" i="1"/>
  <c r="G56" i="1"/>
  <c r="J55" i="1"/>
  <c r="K51" i="1"/>
  <c r="G51" i="1"/>
  <c r="J50" i="1"/>
  <c r="K46" i="1"/>
  <c r="G46" i="1"/>
  <c r="J45" i="1"/>
  <c r="K41" i="1"/>
  <c r="G41" i="1"/>
  <c r="J40" i="1"/>
  <c r="K37" i="1"/>
  <c r="G37" i="1"/>
  <c r="J36" i="1"/>
  <c r="K29" i="1"/>
  <c r="G29" i="1"/>
  <c r="J23" i="1"/>
  <c r="J47" i="2"/>
  <c r="J27" i="2"/>
  <c r="G23" i="2"/>
  <c r="G24" i="2"/>
  <c r="J53" i="2"/>
  <c r="K50" i="2"/>
  <c r="G50" i="2"/>
  <c r="J44" i="2"/>
  <c r="K38" i="2"/>
  <c r="G38" i="2"/>
  <c r="J37" i="2"/>
  <c r="K31" i="2"/>
  <c r="J30" i="2"/>
  <c r="J28" i="2"/>
  <c r="J23" i="2"/>
  <c r="J52" i="2"/>
  <c r="J36" i="2"/>
  <c r="K24" i="2"/>
  <c r="J48" i="2"/>
  <c r="J24" i="2"/>
  <c r="J50" i="2"/>
  <c r="K45" i="2"/>
  <c r="G45" i="2"/>
  <c r="K43" i="2"/>
  <c r="G43" i="2"/>
  <c r="J38" i="2"/>
  <c r="K32" i="2"/>
  <c r="G32" i="2"/>
  <c r="J31" i="2"/>
  <c r="K29" i="2"/>
  <c r="G29" i="2"/>
  <c r="N23" i="2" l="1" a="1"/>
  <c r="N23" i="2" s="1"/>
  <c r="O23" i="2" s="1"/>
  <c r="N70" i="1" a="1"/>
  <c r="N70" i="1" s="1"/>
  <c r="O70" i="1" s="1"/>
  <c r="N58" i="1" a="1"/>
  <c r="N58" i="1" s="1"/>
  <c r="O58" i="1" s="1"/>
  <c r="N39" i="1" a="1"/>
  <c r="N39" i="1" s="1"/>
  <c r="O39" i="1" s="1"/>
  <c r="N26" i="1" a="1"/>
  <c r="N26" i="1" s="1"/>
  <c r="O26" i="1" s="1"/>
  <c r="N72" i="1" a="1"/>
  <c r="N72" i="1" s="1"/>
  <c r="O72" i="1" s="1"/>
  <c r="N25" i="1" a="1"/>
  <c r="N25" i="1" s="1"/>
  <c r="O25" i="1" s="1"/>
  <c r="N47" i="1" a="1"/>
  <c r="N47" i="1" s="1"/>
  <c r="O47" i="1" s="1"/>
  <c r="N69" i="1" a="1"/>
  <c r="N69" i="1" s="1"/>
  <c r="O69" i="1" s="1"/>
  <c r="N52" i="1" a="1"/>
  <c r="N52" i="1" s="1"/>
  <c r="O52" i="1" s="1"/>
  <c r="N27" i="1" a="1"/>
  <c r="N27" i="1" s="1"/>
  <c r="O27" i="1" s="1"/>
  <c r="N15" i="1" a="1"/>
  <c r="N15" i="1" s="1"/>
  <c r="O15" i="1" s="1"/>
  <c r="N61" i="1" a="1"/>
  <c r="N61" i="1" s="1"/>
  <c r="O61" i="1" s="1"/>
  <c r="N10" i="1" a="1"/>
  <c r="N10" i="1" s="1"/>
  <c r="P10" i="1" s="1"/>
  <c r="N57" i="1" a="1"/>
  <c r="N57" i="1" s="1"/>
  <c r="O57" i="1" s="1"/>
  <c r="N76" i="1" a="1"/>
  <c r="N76" i="1" s="1"/>
  <c r="O76" i="1" s="1"/>
  <c r="N30" i="1" a="1"/>
  <c r="N30" i="1" s="1"/>
  <c r="O30" i="1" s="1"/>
  <c r="N64" i="1" a="1"/>
  <c r="N64" i="1" s="1"/>
  <c r="O64" i="1" s="1"/>
  <c r="N37" i="1" a="1"/>
  <c r="N37" i="1" s="1"/>
  <c r="O37" i="1" s="1"/>
  <c r="N56" i="1" a="1"/>
  <c r="N56" i="1" s="1"/>
  <c r="O56" i="1" s="1"/>
  <c r="N62" i="1" a="1"/>
  <c r="N62" i="1" s="1"/>
  <c r="O62" i="1" s="1"/>
  <c r="N13" i="1" a="1"/>
  <c r="N13" i="1" s="1"/>
  <c r="O13" i="1" s="1"/>
  <c r="N44" i="1" a="1"/>
  <c r="N44" i="1" s="1"/>
  <c r="O44" i="1" s="1"/>
  <c r="N21" i="1" a="1"/>
  <c r="N21" i="1" s="1"/>
  <c r="O21" i="1" s="1"/>
  <c r="N27" i="2" a="1"/>
  <c r="N27" i="2" s="1"/>
  <c r="O27" i="2" s="1"/>
  <c r="N25" i="2" a="1"/>
  <c r="N25" i="2" s="1"/>
  <c r="N37" i="2" a="1"/>
  <c r="N37" i="2" s="1"/>
  <c r="O37" i="2" s="1"/>
  <c r="N34" i="1" a="1"/>
  <c r="N34" i="1" s="1"/>
  <c r="O34" i="1" s="1"/>
  <c r="N53" i="1" a="1"/>
  <c r="N53" i="1" s="1"/>
  <c r="O53" i="1" s="1"/>
  <c r="N77" i="1" a="1"/>
  <c r="N77" i="1" s="1"/>
  <c r="N38" i="1" a="1"/>
  <c r="N38" i="1" s="1"/>
  <c r="O38" i="1" s="1"/>
  <c r="N22" i="1" a="1"/>
  <c r="N22" i="1" s="1"/>
  <c r="O22" i="1" s="1"/>
  <c r="N49" i="1" a="1"/>
  <c r="N49" i="1" s="1"/>
  <c r="O49" i="1" s="1"/>
  <c r="N12" i="1" a="1"/>
  <c r="N12" i="1" s="1"/>
  <c r="O12" i="1" s="1"/>
  <c r="N42" i="1" a="1"/>
  <c r="N42" i="1" s="1"/>
  <c r="O42" i="1" s="1"/>
  <c r="N28" i="2" a="1"/>
  <c r="N28" i="2" s="1"/>
  <c r="N43" i="2" a="1"/>
  <c r="N43" i="2" s="1"/>
  <c r="O43" i="2" s="1"/>
  <c r="N44" i="2" a="1"/>
  <c r="N44" i="2" s="1"/>
  <c r="O44" i="2" s="1"/>
  <c r="N53" i="2" a="1"/>
  <c r="N53" i="2" s="1"/>
  <c r="P53" i="2" s="1"/>
  <c r="N47" i="2" a="1"/>
  <c r="N47" i="2" s="1"/>
  <c r="O47" i="2" s="1"/>
  <c r="N48" i="2" a="1"/>
  <c r="N48" i="2" s="1"/>
  <c r="O48" i="2" s="1"/>
  <c r="N30" i="2" a="1"/>
  <c r="N30" i="2" s="1"/>
  <c r="O30" i="2" s="1"/>
  <c r="N36" i="2" a="1"/>
  <c r="N36" i="2" s="1"/>
  <c r="O36" i="2" s="1"/>
  <c r="N29" i="1" a="1"/>
  <c r="N29" i="1" s="1"/>
  <c r="O29" i="1" s="1"/>
  <c r="N51" i="1" a="1"/>
  <c r="N51" i="1" s="1"/>
  <c r="O51" i="1" s="1"/>
  <c r="N75" i="1" a="1"/>
  <c r="N75" i="1" s="1"/>
  <c r="O75" i="1" s="1"/>
  <c r="N40" i="1" a="1"/>
  <c r="N40" i="1" s="1"/>
  <c r="O40" i="1" s="1"/>
  <c r="N24" i="2" a="1"/>
  <c r="N24" i="2" s="1"/>
  <c r="P24" i="2" s="1"/>
  <c r="N38" i="2" a="1"/>
  <c r="N38" i="2" s="1"/>
  <c r="O38" i="2" s="1"/>
  <c r="N32" i="2" a="1"/>
  <c r="N32" i="2" s="1"/>
  <c r="O32" i="2" s="1"/>
  <c r="N52" i="2" a="1"/>
  <c r="N52" i="2" s="1"/>
  <c r="O52" i="2" s="1"/>
  <c r="N55" i="1" a="1"/>
  <c r="N55" i="1" s="1"/>
  <c r="O55" i="1" s="1"/>
  <c r="N23" i="1" a="1"/>
  <c r="N23" i="1" s="1"/>
  <c r="O23" i="1" s="1"/>
  <c r="N50" i="1" a="1"/>
  <c r="N50" i="1" s="1"/>
  <c r="O50" i="1" s="1"/>
  <c r="N74" i="1" a="1"/>
  <c r="N74" i="1" s="1"/>
  <c r="O74" i="1" s="1"/>
  <c r="N36" i="1" a="1"/>
  <c r="N36" i="1" s="1"/>
  <c r="O36" i="1" s="1"/>
  <c r="N41" i="1" a="1"/>
  <c r="N41" i="1" s="1"/>
  <c r="O41" i="1" s="1"/>
  <c r="N46" i="1" a="1"/>
  <c r="N46" i="1" s="1"/>
  <c r="O46" i="1" s="1"/>
  <c r="N60" i="1" a="1"/>
  <c r="N60" i="1" s="1"/>
  <c r="O60" i="1" s="1"/>
  <c r="N68" i="1" a="1"/>
  <c r="N68" i="1" s="1"/>
  <c r="O68" i="1" s="1"/>
  <c r="N14" i="1" a="1"/>
  <c r="N14" i="1" s="1"/>
  <c r="O14" i="1" s="1"/>
  <c r="N45" i="1" a="1"/>
  <c r="N45" i="1" s="1"/>
  <c r="O45" i="1" s="1"/>
  <c r="N66" i="1" a="1"/>
  <c r="N66" i="1" s="1"/>
  <c r="O66" i="1" s="1"/>
  <c r="N50" i="2" a="1"/>
  <c r="N50" i="2" s="1"/>
  <c r="O50" i="2" s="1"/>
  <c r="N29" i="2" a="1"/>
  <c r="N29" i="2" s="1"/>
  <c r="N31" i="2" a="1"/>
  <c r="N31" i="2" s="1"/>
  <c r="O31" i="2" s="1"/>
  <c r="N45" i="2" a="1"/>
  <c r="N45" i="2" s="1"/>
  <c r="O45" i="2" s="1"/>
  <c r="O29" i="2" l="1"/>
  <c r="P29" i="2"/>
  <c r="O28" i="2"/>
  <c r="P28" i="2"/>
  <c r="O77" i="1"/>
  <c r="P77" i="1"/>
  <c r="P78" i="1" s="1"/>
  <c r="O10" i="1"/>
  <c r="O53" i="2"/>
  <c r="O24" i="2"/>
  <c r="O25" i="2"/>
  <c r="N60" i="2"/>
  <c r="P60" i="2" l="1"/>
  <c r="O60" i="2"/>
  <c r="E32" i="1"/>
  <c r="G32" i="1" l="1"/>
  <c r="K32" i="1"/>
  <c r="H32" i="1"/>
  <c r="L32" i="1"/>
  <c r="J32" i="1"/>
  <c r="I32" i="1"/>
  <c r="M32" i="1"/>
  <c r="E17" i="1"/>
  <c r="N32" i="1" l="1" a="1"/>
  <c r="N32" i="1" s="1"/>
  <c r="O32" i="1" s="1"/>
  <c r="G17" i="1"/>
  <c r="K17" i="1"/>
  <c r="H17" i="1"/>
  <c r="L17" i="1"/>
  <c r="I17" i="1"/>
  <c r="M17" i="1"/>
  <c r="J17" i="1"/>
  <c r="H18" i="1"/>
  <c r="L18" i="1"/>
  <c r="I18" i="1"/>
  <c r="M18" i="1"/>
  <c r="G18" i="1"/>
  <c r="J18" i="1"/>
  <c r="K18" i="1"/>
  <c r="I19" i="1"/>
  <c r="M19" i="1"/>
  <c r="J19" i="1"/>
  <c r="H19" i="1"/>
  <c r="G19" i="1"/>
  <c r="K19" i="1"/>
  <c r="L19" i="1"/>
  <c r="N18" i="1" l="1" a="1"/>
  <c r="N18" i="1" s="1"/>
  <c r="O18" i="1" s="1"/>
  <c r="N19" i="1" a="1"/>
  <c r="N19" i="1" s="1"/>
  <c r="O19" i="1" s="1"/>
  <c r="N17" i="1" a="1"/>
  <c r="N17" i="1" s="1"/>
  <c r="N78" i="1" l="1"/>
  <c r="O17" i="1"/>
  <c r="O78" i="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2">
    <bk>
      <extLst>
        <ext uri="{3e2802c4-a4d2-4d8b-9148-e3be6c30e623}">
          <xlrd:rvb i="0"/>
        </ext>
      </extLst>
    </bk>
    <bk>
      <extLst>
        <ext uri="{3e2802c4-a4d2-4d8b-9148-e3be6c30e623}">
          <xlrd:rvb i="1"/>
        </ext>
      </extLst>
    </bk>
  </futureMetadata>
  <futureMetadata name="XLDAPR" count="1">
    <bk>
      <extLst>
        <ext uri="{bdbb8cdc-fa1e-496e-a857-3c3f30c029c3}">
          <xda:dynamicArrayProperties fDynamic="1" fCollapsed="0"/>
        </ext>
      </extLst>
    </bk>
  </futureMetadata>
  <cellMetadata count="1">
    <bk>
      <rc t="2" v="0"/>
    </bk>
  </cellMetadata>
  <valueMetadata count="2">
    <bk>
      <rc t="1" v="0"/>
    </bk>
    <bk>
      <rc t="1" v="1"/>
    </bk>
  </valueMetadata>
</metadata>
</file>

<file path=xl/sharedStrings.xml><?xml version="1.0" encoding="utf-8"?>
<sst xmlns="http://schemas.openxmlformats.org/spreadsheetml/2006/main" count="226" uniqueCount="201">
  <si>
    <t xml:space="preserve">
</t>
  </si>
  <si>
    <t>White Price</t>
  </si>
  <si>
    <t>MARLENA</t>
  </si>
  <si>
    <t>HANNAH WING BACK</t>
  </si>
  <si>
    <t>CARLISLE</t>
  </si>
  <si>
    <t>PROLE</t>
  </si>
  <si>
    <t>Bonnie</t>
  </si>
  <si>
    <t>Quinn</t>
  </si>
  <si>
    <t>Amalfi</t>
  </si>
  <si>
    <t>BENTLEY Standard Seat</t>
  </si>
  <si>
    <t>BENTLEY Loose Cushion</t>
  </si>
  <si>
    <r>
      <rPr>
        <b/>
        <sz val="11"/>
        <rFont val="Arial Nova"/>
        <family val="2"/>
      </rPr>
      <t>3 Seater</t>
    </r>
    <r>
      <rPr>
        <sz val="11"/>
        <rFont val="Arial Nova"/>
        <family val="2"/>
      </rPr>
      <t xml:space="preserve">
940H x 2050W x 780D, 530xSD, 500xSH, 690xAH</t>
    </r>
  </si>
  <si>
    <r>
      <rPr>
        <b/>
        <sz val="11"/>
        <rFont val="Arial Nova"/>
        <family val="2"/>
      </rPr>
      <t>2.5 Seater</t>
    </r>
    <r>
      <rPr>
        <sz val="11"/>
        <rFont val="Arial Nova"/>
        <family val="2"/>
      </rPr>
      <t xml:space="preserve">
940H x 1750W x 780D, 530xSD, 500xSH, 690xAH</t>
    </r>
  </si>
  <si>
    <r>
      <rPr>
        <b/>
        <sz val="11"/>
        <rFont val="Arial Nova"/>
        <family val="2"/>
      </rPr>
      <t>2 Seater</t>
    </r>
    <r>
      <rPr>
        <sz val="11"/>
        <rFont val="Arial Nova"/>
        <family val="2"/>
      </rPr>
      <t xml:space="preserve">
940H x 1450W x 780D, 530xSD, 500xSH, 690xAH</t>
    </r>
  </si>
  <si>
    <r>
      <rPr>
        <b/>
        <sz val="11"/>
        <rFont val="Arial Nova"/>
        <family val="2"/>
      </rPr>
      <t>2 Seater</t>
    </r>
    <r>
      <rPr>
        <sz val="11"/>
        <rFont val="Arial Nova"/>
        <family val="2"/>
      </rPr>
      <t xml:space="preserve">
1360W x 790D x 1100H </t>
    </r>
  </si>
  <si>
    <r>
      <rPr>
        <b/>
        <sz val="11"/>
        <rFont val="Arial Nova"/>
        <family val="2"/>
      </rPr>
      <t xml:space="preserve">2 Seater </t>
    </r>
    <r>
      <rPr>
        <sz val="11"/>
        <rFont val="Arial Nova"/>
        <family val="2"/>
      </rPr>
      <t xml:space="preserve">
870H x 1410W x 900D</t>
    </r>
  </si>
  <si>
    <r>
      <rPr>
        <b/>
        <sz val="11"/>
        <rFont val="Arial Nova"/>
        <family val="2"/>
      </rPr>
      <t>2.5 Seater</t>
    </r>
    <r>
      <rPr>
        <sz val="11"/>
        <rFont val="Arial Nova"/>
        <family val="2"/>
      </rPr>
      <t xml:space="preserve">
870H x 1840W x 900D</t>
    </r>
  </si>
  <si>
    <r>
      <rPr>
        <b/>
        <sz val="11"/>
        <rFont val="Arial Nova"/>
        <family val="2"/>
      </rPr>
      <t>3 Seater</t>
    </r>
    <r>
      <rPr>
        <sz val="11"/>
        <rFont val="Arial Nova"/>
        <family val="2"/>
      </rPr>
      <t xml:space="preserve">
870H x 2010W x 900D</t>
    </r>
  </si>
  <si>
    <r>
      <rPr>
        <b/>
        <sz val="11"/>
        <rFont val="Arial Nova"/>
        <family val="2"/>
      </rPr>
      <t>Chair</t>
    </r>
    <r>
      <rPr>
        <sz val="11"/>
        <rFont val="Arial Nova"/>
        <family val="2"/>
      </rPr>
      <t xml:space="preserve">
830H x 800W x 920D</t>
    </r>
  </si>
  <si>
    <r>
      <rPr>
        <b/>
        <sz val="11"/>
        <rFont val="Arial Nova"/>
        <family val="2"/>
      </rPr>
      <t>2 Seater</t>
    </r>
    <r>
      <rPr>
        <sz val="11"/>
        <rFont val="Arial Nova"/>
        <family val="2"/>
      </rPr>
      <t xml:space="preserve">
830H x 1800W x 920D</t>
    </r>
  </si>
  <si>
    <r>
      <rPr>
        <b/>
        <sz val="11"/>
        <rFont val="Arial Nova"/>
        <family val="2"/>
      </rPr>
      <t>2.5 Seater</t>
    </r>
    <r>
      <rPr>
        <sz val="11"/>
        <rFont val="Arial Nova"/>
        <family val="2"/>
      </rPr>
      <t xml:space="preserve">
830H x 2000W x 920D</t>
    </r>
  </si>
  <si>
    <r>
      <rPr>
        <b/>
        <sz val="11"/>
        <rFont val="Arial Nova"/>
        <family val="2"/>
      </rPr>
      <t>3 Seater</t>
    </r>
    <r>
      <rPr>
        <sz val="11"/>
        <rFont val="Arial Nova"/>
        <family val="2"/>
      </rPr>
      <t xml:space="preserve">
830H x 2000W x 920D</t>
    </r>
  </si>
  <si>
    <r>
      <rPr>
        <b/>
        <sz val="11"/>
        <rFont val="Arial Nova"/>
        <family val="2"/>
      </rPr>
      <t xml:space="preserve">2 Seater </t>
    </r>
    <r>
      <rPr>
        <sz val="11"/>
        <rFont val="Arial Nova"/>
        <family val="2"/>
      </rPr>
      <t xml:space="preserve">
870H x 1900W x 950D</t>
    </r>
  </si>
  <si>
    <r>
      <rPr>
        <b/>
        <sz val="11"/>
        <rFont val="Arial Nova"/>
        <family val="2"/>
      </rPr>
      <t>2.5 Seater</t>
    </r>
    <r>
      <rPr>
        <sz val="11"/>
        <rFont val="Arial Nova"/>
        <family val="2"/>
      </rPr>
      <t xml:space="preserve">
870H x 2000W x 950D</t>
    </r>
  </si>
  <si>
    <r>
      <rPr>
        <b/>
        <sz val="11"/>
        <rFont val="Arial Nova"/>
        <family val="2"/>
      </rPr>
      <t xml:space="preserve">2 Seater </t>
    </r>
    <r>
      <rPr>
        <sz val="11"/>
        <rFont val="Arial Nova"/>
        <family val="2"/>
      </rPr>
      <t xml:space="preserve">
900H x 1450W x 900D</t>
    </r>
  </si>
  <si>
    <r>
      <rPr>
        <b/>
        <sz val="11"/>
        <rFont val="Arial Nova"/>
        <family val="2"/>
      </rPr>
      <t>3 Seater</t>
    </r>
    <r>
      <rPr>
        <sz val="11"/>
        <rFont val="Arial Nova"/>
        <family val="2"/>
      </rPr>
      <t xml:space="preserve">
900H x 2040W x 900D</t>
    </r>
  </si>
  <si>
    <r>
      <rPr>
        <b/>
        <sz val="11"/>
        <rFont val="Arial Nova"/>
        <family val="2"/>
      </rPr>
      <t>Corner (3 seater + 3 Seater plus corner)</t>
    </r>
  </si>
  <si>
    <r>
      <rPr>
        <b/>
        <sz val="11"/>
        <rFont val="Arial Nova"/>
        <family val="2"/>
      </rPr>
      <t xml:space="preserve">Armchair 
</t>
    </r>
    <r>
      <rPr>
        <sz val="11"/>
        <rFont val="Arial Nova"/>
        <family val="2"/>
      </rPr>
      <t>870H x 870W x890D</t>
    </r>
  </si>
  <si>
    <r>
      <rPr>
        <b/>
        <sz val="11"/>
        <rFont val="Arial Nova"/>
        <family val="2"/>
      </rPr>
      <t xml:space="preserve">2 Seater 
</t>
    </r>
    <r>
      <rPr>
        <sz val="11"/>
        <rFont val="Arial Nova"/>
        <family val="2"/>
      </rPr>
      <t>870H x 1450W x890D</t>
    </r>
  </si>
  <si>
    <r>
      <rPr>
        <b/>
        <sz val="11"/>
        <rFont val="Arial Nova"/>
        <family val="2"/>
      </rPr>
      <t xml:space="preserve">2.5 Seater
</t>
    </r>
    <r>
      <rPr>
        <sz val="11"/>
        <rFont val="Arial Nova"/>
        <family val="2"/>
      </rPr>
      <t>870H x 1880W x890D</t>
    </r>
  </si>
  <si>
    <r>
      <rPr>
        <b/>
        <sz val="11"/>
        <rFont val="Arial Nova"/>
        <family val="2"/>
      </rPr>
      <t xml:space="preserve">3 Seater
</t>
    </r>
    <r>
      <rPr>
        <sz val="11"/>
        <rFont val="Arial Nova"/>
        <family val="2"/>
      </rPr>
      <t>870H x 2050W x890D</t>
    </r>
  </si>
  <si>
    <t xml:space="preserve">Manhattan (Sofa bed Available) </t>
  </si>
  <si>
    <t>Metreage2</t>
  </si>
  <si>
    <r>
      <rPr>
        <b/>
        <sz val="11"/>
        <rFont val="Arial Nova"/>
        <family val="2"/>
      </rPr>
      <t>Hannah Arm Chair</t>
    </r>
    <r>
      <rPr>
        <sz val="11"/>
        <rFont val="Arial Nova"/>
        <family val="2"/>
      </rPr>
      <t xml:space="preserve">
Mid back chair, designed for comfort in a range of areas. Perfect for lounge rooms, bedrooms and libraries. 
910H x 800W x 790D 
Fabric: 5m</t>
    </r>
  </si>
  <si>
    <r>
      <rPr>
        <b/>
        <sz val="11"/>
        <rFont val="Arial Nova"/>
        <family val="2"/>
      </rPr>
      <t xml:space="preserve">2 Seater </t>
    </r>
    <r>
      <rPr>
        <sz val="11"/>
        <rFont val="Arial Nova"/>
        <family val="2"/>
      </rPr>
      <t xml:space="preserve">
970H x 1740W x 1030D</t>
    </r>
  </si>
  <si>
    <r>
      <rPr>
        <b/>
        <sz val="11"/>
        <rFont val="Arial Nova"/>
        <family val="2"/>
      </rPr>
      <t>3 Seater</t>
    </r>
    <r>
      <rPr>
        <sz val="11"/>
        <rFont val="Arial Nova"/>
        <family val="2"/>
      </rPr>
      <t xml:space="preserve">
970H x 2250W x 1030D</t>
    </r>
  </si>
  <si>
    <r>
      <t>2.5</t>
    </r>
    <r>
      <rPr>
        <b/>
        <sz val="11"/>
        <rFont val="Arial Nova"/>
        <family val="2"/>
      </rPr>
      <t xml:space="preserve"> Seater plus Chaise
</t>
    </r>
  </si>
  <si>
    <t>CLARE</t>
  </si>
  <si>
    <t>SUNNY</t>
  </si>
  <si>
    <t>Royal</t>
  </si>
  <si>
    <r>
      <rPr>
        <b/>
        <sz val="11"/>
        <rFont val="Arial Nova"/>
        <family val="2"/>
      </rPr>
      <t>3 Seater</t>
    </r>
    <r>
      <rPr>
        <sz val="11"/>
        <rFont val="Arial Nova"/>
        <family val="2"/>
      </rPr>
      <t xml:space="preserve">
 900mm H, 1800mm W, 730mm D  </t>
    </r>
  </si>
  <si>
    <r>
      <rPr>
        <b/>
        <sz val="11"/>
        <rFont val="Arial Nova"/>
        <family val="2"/>
      </rPr>
      <t>3 Seater</t>
    </r>
    <r>
      <rPr>
        <sz val="11"/>
        <rFont val="Arial Nova"/>
        <family val="2"/>
      </rPr>
      <t xml:space="preserve">
870H x 2300W x 950D</t>
    </r>
  </si>
  <si>
    <r>
      <rPr>
        <b/>
        <sz val="11"/>
        <rFont val="Arial Nova"/>
        <family val="2"/>
      </rPr>
      <t>Chair</t>
    </r>
    <r>
      <rPr>
        <sz val="11"/>
        <rFont val="Arial Nova"/>
        <family val="2"/>
      </rPr>
      <t xml:space="preserve">
870H x 1200W x 950D</t>
    </r>
  </si>
  <si>
    <r>
      <rPr>
        <b/>
        <sz val="11"/>
        <rFont val="Arial Nova"/>
        <family val="2"/>
      </rPr>
      <t xml:space="preserve">2 Seater </t>
    </r>
    <r>
      <rPr>
        <sz val="11"/>
        <rFont val="Arial Nova"/>
        <family val="2"/>
      </rPr>
      <t xml:space="preserve">
950H x 1450W x 890D</t>
    </r>
  </si>
  <si>
    <r>
      <rPr>
        <b/>
        <sz val="11"/>
        <rFont val="Arial Nova"/>
        <family val="2"/>
      </rPr>
      <t>2.5 Seater</t>
    </r>
    <r>
      <rPr>
        <sz val="11"/>
        <rFont val="Arial Nova"/>
        <family val="2"/>
      </rPr>
      <t xml:space="preserve">
950H x 1880W x 890D</t>
    </r>
  </si>
  <si>
    <r>
      <rPr>
        <b/>
        <sz val="11"/>
        <rFont val="Arial Nova"/>
        <family val="2"/>
      </rPr>
      <t>3 Seater</t>
    </r>
    <r>
      <rPr>
        <sz val="11"/>
        <rFont val="Arial Nova"/>
        <family val="2"/>
      </rPr>
      <t xml:space="preserve">
950H x 2050W x 890D</t>
    </r>
  </si>
  <si>
    <r>
      <rPr>
        <b/>
        <sz val="11"/>
        <rFont val="Arial Nova"/>
        <family val="2"/>
      </rPr>
      <t>3 Seater</t>
    </r>
    <r>
      <rPr>
        <sz val="11"/>
        <rFont val="Arial Nova"/>
        <family val="2"/>
      </rPr>
      <t xml:space="preserve">
800H x 2020W x 920D</t>
    </r>
  </si>
  <si>
    <r>
      <rPr>
        <b/>
        <sz val="11"/>
        <rFont val="Arial Nova"/>
        <family val="2"/>
      </rPr>
      <t>2.5 Seater</t>
    </r>
    <r>
      <rPr>
        <sz val="11"/>
        <rFont val="Arial Nova"/>
        <family val="2"/>
      </rPr>
      <t xml:space="preserve">
800H x 2020W x 920D</t>
    </r>
  </si>
  <si>
    <r>
      <rPr>
        <b/>
        <sz val="11"/>
        <rFont val="Arial Nova"/>
        <family val="2"/>
      </rPr>
      <t xml:space="preserve">2 Seater </t>
    </r>
    <r>
      <rPr>
        <sz val="11"/>
        <rFont val="Arial Nova"/>
        <family val="2"/>
      </rPr>
      <t xml:space="preserve">
800H x 2020W x 920D</t>
    </r>
  </si>
  <si>
    <r>
      <rPr>
        <b/>
        <sz val="11"/>
        <rFont val="Arial Nova"/>
        <family val="2"/>
      </rPr>
      <t>Luisa High Back</t>
    </r>
    <r>
      <rPr>
        <sz val="11"/>
        <rFont val="Arial Nova"/>
        <family val="2"/>
      </rPr>
      <t xml:space="preserve">
- Choose your fabric and stain
Fabric: 2.7m </t>
    </r>
  </si>
  <si>
    <r>
      <rPr>
        <b/>
        <sz val="11"/>
        <rFont val="Arial Nova"/>
        <family val="2"/>
      </rPr>
      <t>Luisa High Back with Loose Cushions</t>
    </r>
    <r>
      <rPr>
        <sz val="11"/>
        <rFont val="Arial Nova"/>
        <family val="2"/>
      </rPr>
      <t xml:space="preserve">
- Choose your fabric and stain
2.7m fabric required.</t>
    </r>
  </si>
  <si>
    <r>
      <rPr>
        <b/>
        <sz val="11"/>
        <rFont val="Arial Nova"/>
        <family val="2"/>
      </rPr>
      <t>Sparrow</t>
    </r>
    <r>
      <rPr>
        <sz val="11"/>
        <rFont val="Arial Nova"/>
        <family val="2"/>
      </rPr>
      <t xml:space="preserve">
- Choose your fabric and stain
900H x  500W 
Seat: 480H x 450W . Arm Height 700mm
Fabric: 4m</t>
    </r>
  </si>
  <si>
    <r>
      <rPr>
        <b/>
        <sz val="11"/>
        <rFont val="Arial Nova"/>
        <family val="2"/>
      </rPr>
      <t>Sparrow High Back</t>
    </r>
    <r>
      <rPr>
        <sz val="11"/>
        <rFont val="Arial Nova"/>
        <family val="2"/>
      </rPr>
      <t xml:space="preserve">
- Choose your fabric and stain
1020H x  500W
Seat: 480H x 450W . Arm Height 700mm
Fabric: 4.5m</t>
    </r>
  </si>
  <si>
    <r>
      <rPr>
        <b/>
        <sz val="11"/>
        <rFont val="Arial Nova"/>
        <family val="2"/>
      </rPr>
      <t>Brighton</t>
    </r>
    <r>
      <rPr>
        <sz val="11"/>
        <rFont val="Arial Nova"/>
        <family val="2"/>
      </rPr>
      <t xml:space="preserve">
- Choose your fabric and stain930H x 750W x 800D, 
Seat: 500H 
Fabric: 5m</t>
    </r>
  </si>
  <si>
    <r>
      <t xml:space="preserve">Smokers Scroll Back
</t>
    </r>
    <r>
      <rPr>
        <sz val="11"/>
        <rFont val="Arial Nova"/>
        <family val="2"/>
      </rPr>
      <t>- Choose your fabric and stain</t>
    </r>
  </si>
  <si>
    <r>
      <rPr>
        <b/>
        <sz val="11"/>
        <rFont val="Arial Nova"/>
        <family val="2"/>
      </rPr>
      <t>Hotham</t>
    </r>
    <r>
      <rPr>
        <b/>
        <sz val="11"/>
        <color rgb="FFFF0000"/>
        <rFont val="Arial Nova"/>
        <family val="2"/>
      </rPr>
      <t xml:space="preserve"> </t>
    </r>
    <r>
      <rPr>
        <b/>
        <sz val="11"/>
        <rFont val="Arial Nova"/>
        <family val="2"/>
      </rPr>
      <t xml:space="preserve">
</t>
    </r>
    <r>
      <rPr>
        <sz val="11"/>
        <rFont val="Arial Nova"/>
        <family val="2"/>
      </rPr>
      <t>- Choose your fabric and stain
890H x 720W x 660D, 
Seat Height: 460, Arm Height 650   
Fabric: 3.5m</t>
    </r>
  </si>
  <si>
    <r>
      <rPr>
        <b/>
        <sz val="11"/>
        <rFont val="Arial Nova"/>
        <family val="2"/>
      </rPr>
      <t xml:space="preserve">Carlisle </t>
    </r>
    <r>
      <rPr>
        <sz val="11"/>
        <rFont val="Arial Nova"/>
        <family val="2"/>
      </rPr>
      <t xml:space="preserve">
- Choose your fabric and stain
940H x 870W x 780D, 
Seat: 500H x 530. Arm Height 690
Fabric: 4m</t>
    </r>
  </si>
  <si>
    <r>
      <rPr>
        <b/>
        <sz val="11"/>
        <rFont val="Arial Nova"/>
        <family val="2"/>
      </rPr>
      <t>2 Seater</t>
    </r>
    <r>
      <rPr>
        <sz val="11"/>
        <rFont val="Arial Nova"/>
        <family val="2"/>
      </rPr>
      <t xml:space="preserve">
900mm H, 1300mm W, 730mm D </t>
    </r>
  </si>
  <si>
    <r>
      <rPr>
        <b/>
        <sz val="11"/>
        <rFont val="Arial Nova"/>
        <family val="2"/>
      </rPr>
      <t>2.5 Seater</t>
    </r>
    <r>
      <rPr>
        <sz val="11"/>
        <rFont val="Arial Nova"/>
        <family val="2"/>
      </rPr>
      <t xml:space="preserve">
900mm H, 1600mm W, 730mm D </t>
    </r>
  </si>
  <si>
    <r>
      <rPr>
        <b/>
        <sz val="11"/>
        <rFont val="Arial Nova"/>
        <family val="2"/>
      </rPr>
      <t>3 Seater</t>
    </r>
    <r>
      <rPr>
        <sz val="11"/>
        <rFont val="Arial Nova"/>
        <family val="2"/>
      </rPr>
      <t xml:space="preserve">
900mm H, 1800mm W, 730mm D </t>
    </r>
  </si>
  <si>
    <r>
      <rPr>
        <b/>
        <sz val="11"/>
        <rFont val="Arial Nova"/>
        <family val="2"/>
      </rPr>
      <t>2 Seater</t>
    </r>
    <r>
      <rPr>
        <sz val="11"/>
        <rFont val="Arial Nova"/>
        <family val="2"/>
      </rPr>
      <t xml:space="preserve">
900mm H, 1300mm W, 730mm D  </t>
    </r>
  </si>
  <si>
    <r>
      <rPr>
        <b/>
        <sz val="11"/>
        <rFont val="Arial Nova"/>
        <family val="2"/>
      </rPr>
      <t xml:space="preserve">Tilley </t>
    </r>
    <r>
      <rPr>
        <sz val="11"/>
        <rFont val="Arial Nova"/>
        <family val="2"/>
      </rPr>
      <t xml:space="preserve">
- Choose your fabric and stain
1060H x 680W x 700D, 
Seat Height: 500
Fabric: 5m</t>
    </r>
  </si>
  <si>
    <r>
      <t xml:space="preserve">Oslo
</t>
    </r>
    <r>
      <rPr>
        <sz val="11"/>
        <rFont val="Arial Nova"/>
        <family val="2"/>
      </rPr>
      <t>- Choose your fabric and stain
810H x 730W x 830D
Seat Height 500
2m fabric</t>
    </r>
  </si>
  <si>
    <r>
      <rPr>
        <b/>
        <sz val="11"/>
        <rFont val="Arial Nova"/>
        <family val="2"/>
      </rPr>
      <t>2.5 Seater</t>
    </r>
    <r>
      <rPr>
        <sz val="11"/>
        <rFont val="Arial Nova"/>
        <family val="2"/>
      </rPr>
      <t xml:space="preserve">
80H x 1600W x 570D, 440xSH, 650xAH   </t>
    </r>
  </si>
  <si>
    <r>
      <rPr>
        <b/>
        <sz val="11"/>
        <rFont val="Arial Nova"/>
        <family val="2"/>
      </rPr>
      <t>Franklin</t>
    </r>
    <r>
      <rPr>
        <sz val="11"/>
        <rFont val="Arial Nova"/>
        <family val="2"/>
      </rPr>
      <t xml:space="preserve">
- Choose your fabric and stain
900H x  680W x 620D
Fabric: 3.5m</t>
    </r>
  </si>
  <si>
    <r>
      <rPr>
        <b/>
        <sz val="11"/>
        <rFont val="Arial Nova"/>
        <family val="2"/>
      </rPr>
      <t>2 Seater</t>
    </r>
    <r>
      <rPr>
        <sz val="11"/>
        <rFont val="Arial Nova"/>
        <family val="2"/>
      </rPr>
      <t xml:space="preserve">
1100H x x 1280mmW x 700D, 500xSH </t>
    </r>
  </si>
  <si>
    <r>
      <rPr>
        <b/>
        <sz val="11"/>
        <rFont val="Arial Nova"/>
        <family val="2"/>
      </rPr>
      <t>2.5 Seater</t>
    </r>
    <r>
      <rPr>
        <sz val="11"/>
        <rFont val="Arial Nova"/>
        <family val="2"/>
      </rPr>
      <t xml:space="preserve">
1140H x x 1280mmW x 700D, 500xSH </t>
    </r>
  </si>
  <si>
    <r>
      <rPr>
        <b/>
        <sz val="11"/>
        <rFont val="Arial Nova"/>
        <family val="2"/>
      </rPr>
      <t xml:space="preserve">2.5 Seater Sofa - (Armchair pictured) </t>
    </r>
    <r>
      <rPr>
        <sz val="11"/>
        <rFont val="Arial Nova"/>
        <family val="2"/>
      </rPr>
      <t xml:space="preserve">
1390W x 790D x 1100H </t>
    </r>
  </si>
  <si>
    <r>
      <rPr>
        <b/>
        <sz val="11"/>
        <rFont val="Arial Nova"/>
        <family val="2"/>
      </rPr>
      <t>Armchair</t>
    </r>
    <r>
      <rPr>
        <sz val="11"/>
        <rFont val="Arial Nova"/>
        <family val="2"/>
      </rPr>
      <t xml:space="preserve">
850mm H, 850mm W, 780mm D,  500SH  </t>
    </r>
  </si>
  <si>
    <t>BOWMAN 2 SEATER</t>
  </si>
  <si>
    <r>
      <rPr>
        <b/>
        <sz val="11"/>
        <rFont val="Arial Nova"/>
        <family val="2"/>
      </rPr>
      <t>Bowman</t>
    </r>
    <r>
      <rPr>
        <sz val="11"/>
        <rFont val="Arial Nova"/>
        <family val="2"/>
      </rPr>
      <t xml:space="preserve">
- Choose your fabric and stain
1000H, 800W, 890D,  
Seat: 480SH 
Fabric: 5.5m</t>
    </r>
  </si>
  <si>
    <r>
      <rPr>
        <b/>
        <sz val="11"/>
        <rFont val="Arial Nova"/>
        <family val="2"/>
      </rPr>
      <t xml:space="preserve">Victoria Timber Arms Tub Chair
</t>
    </r>
    <r>
      <rPr>
        <sz val="11"/>
        <rFont val="Arial Nova"/>
        <family val="2"/>
      </rPr>
      <t>( Price ex QLD. Add $45 to ship to Melbourne)
875H x 625W x 570D.  Seat: 500H x 490W x 495D. Arm 670  
Price is for clear lacquer finish, 
Add $15 to price for stained finish 
Fabric: 2.0m fabric</t>
    </r>
  </si>
  <si>
    <r>
      <rPr>
        <b/>
        <sz val="11"/>
        <rFont val="Arial Nova"/>
        <family val="2"/>
      </rPr>
      <t>Victoria Upholstered Tub Chair</t>
    </r>
    <r>
      <rPr>
        <sz val="11"/>
        <rFont val="Arial Nova"/>
        <family val="2"/>
      </rPr>
      <t xml:space="preserve">
( Price ex QLD. Add $45 to ship to Melbourne)
875H x 625W x 570D.  Seat: 500H x 490W x 495D. Arm 670  
Price is for clear lacquer finish, add $15 to price for stained finish 
Fabric: 2.0m fabric</t>
    </r>
  </si>
  <si>
    <r>
      <rPr>
        <b/>
        <sz val="11"/>
        <rFont val="Arial Nova"/>
        <family val="2"/>
      </rPr>
      <t xml:space="preserve">Alto Tub Chair </t>
    </r>
    <r>
      <rPr>
        <sz val="11"/>
        <rFont val="Arial Nova"/>
        <family val="2"/>
      </rPr>
      <t xml:space="preserve">
- Choose your fabric and stain
790H, 730W, 650D,
Seat:  500H x 470W x 460D
Fabric: 3m</t>
    </r>
  </si>
  <si>
    <r>
      <rPr>
        <b/>
        <sz val="11"/>
        <rFont val="Arial Nova"/>
        <family val="2"/>
      </rPr>
      <t>Portsmouth Tub Chai</t>
    </r>
    <r>
      <rPr>
        <sz val="11"/>
        <rFont val="Arial Nova"/>
        <family val="2"/>
      </rPr>
      <t>r
790H x 790W x 500D
Seat: 440H x 470W x 470D Arm Height:  660
Fabric: 3.0m-3.5m</t>
    </r>
  </si>
  <si>
    <r>
      <rPr>
        <b/>
        <sz val="11"/>
        <rFont val="Arial Nova"/>
        <family val="2"/>
      </rPr>
      <t>Lynette</t>
    </r>
    <r>
      <rPr>
        <b/>
        <sz val="11"/>
        <color rgb="FFFF0000"/>
        <rFont val="Arial Nova"/>
        <family val="2"/>
      </rPr>
      <t xml:space="preserve"> </t>
    </r>
    <r>
      <rPr>
        <sz val="11"/>
        <rFont val="Arial Nova"/>
        <family val="2"/>
      </rPr>
      <t xml:space="preserve">
- Choose your fabric and stain
890H, 640W, 700D  
Fabric: 4.5m</t>
    </r>
  </si>
  <si>
    <r>
      <rPr>
        <b/>
        <sz val="11"/>
        <rFont val="Arial Nova"/>
        <family val="2"/>
      </rPr>
      <t xml:space="preserve">Marlena </t>
    </r>
    <r>
      <rPr>
        <sz val="11"/>
        <rFont val="Arial Nova"/>
        <family val="2"/>
      </rPr>
      <t xml:space="preserve">
- Choose your fabric and stain
1060H x 680W x 700D, 
Seat Height: 500
Fabric: 5m</t>
    </r>
  </si>
  <si>
    <r>
      <rPr>
        <b/>
        <sz val="11"/>
        <rFont val="Arial Nova"/>
        <family val="2"/>
      </rPr>
      <t>2.5 Seater</t>
    </r>
    <r>
      <rPr>
        <sz val="11"/>
        <rFont val="Arial Nova"/>
        <family val="2"/>
      </rPr>
      <t xml:space="preserve">
900mm H, 1640mm W, 730mm D  </t>
    </r>
  </si>
  <si>
    <r>
      <t xml:space="preserve">Bendigo Wing Back
</t>
    </r>
    <r>
      <rPr>
        <sz val="11"/>
        <rFont val="Arial Nova"/>
        <family val="2"/>
      </rPr>
      <t>- Choose your fabric and stain</t>
    </r>
  </si>
  <si>
    <t>Bendigo</t>
  </si>
  <si>
    <r>
      <rPr>
        <b/>
        <sz val="11"/>
        <rFont val="Arial Nova"/>
        <family val="2"/>
      </rPr>
      <t xml:space="preserve">Victoria Upholstered Open Back </t>
    </r>
    <r>
      <rPr>
        <b/>
        <sz val="11"/>
        <color theme="3" tint="0.39997558519241921"/>
        <rFont val="Arial Nova"/>
        <family val="2"/>
      </rPr>
      <t>- New Product</t>
    </r>
    <r>
      <rPr>
        <sz val="11"/>
        <rFont val="Arial Nova"/>
        <family val="2"/>
      </rPr>
      <t xml:space="preserve">
( Price ex QLD. Add $45 to ship to Melbourne)
875H x 625W x 570D.  Seat: 500H x 490W x 495D. Arm 670  
Price is for clear lacquer finish, add $15 to price for stained finish 
Fabric: 2.0m fabric</t>
    </r>
  </si>
  <si>
    <r>
      <rPr>
        <b/>
        <sz val="11"/>
        <rFont val="Arial Nova"/>
        <family val="2"/>
      </rPr>
      <t xml:space="preserve">Victoria Timber Arms Open Back </t>
    </r>
    <r>
      <rPr>
        <b/>
        <sz val="11"/>
        <color theme="3" tint="0.39997558519241921"/>
        <rFont val="Arial Nova"/>
        <family val="2"/>
      </rPr>
      <t>- New Product</t>
    </r>
    <r>
      <rPr>
        <sz val="11"/>
        <rFont val="Arial Nova"/>
        <family val="2"/>
      </rPr>
      <t xml:space="preserve">
( Price ex QLD. Add $45 to ship to Melbourne)
875H x 625W x 570D.  Seat: 500H x 490W x 495D. Arm 670  
Price is for clear lacquer finish, add $15 to price for stained finish 
Fabric: 2.0m fabric</t>
    </r>
  </si>
  <si>
    <r>
      <rPr>
        <b/>
        <sz val="11"/>
        <rFont val="Arial Nova"/>
        <family val="2"/>
      </rPr>
      <t xml:space="preserve">Hannah Wing Back </t>
    </r>
    <r>
      <rPr>
        <sz val="11"/>
        <rFont val="Arial Nova"/>
        <family val="2"/>
      </rPr>
      <t xml:space="preserve">
- Choose your fabric and stain
1100H x 800W x 790D, 
Seat Height: 
Fabric: 5.5m</t>
    </r>
  </si>
  <si>
    <r>
      <rPr>
        <b/>
        <sz val="11"/>
        <rFont val="Arial Nova"/>
        <family val="2"/>
      </rPr>
      <t>Brook</t>
    </r>
    <r>
      <rPr>
        <b/>
        <sz val="11"/>
        <color rgb="FF0070C0"/>
        <rFont val="Arial Nova"/>
        <family val="2"/>
      </rPr>
      <t xml:space="preserve"> - New Product (ex Sydney)</t>
    </r>
    <r>
      <rPr>
        <sz val="11"/>
        <rFont val="Arial Nova"/>
        <family val="2"/>
      </rPr>
      <t xml:space="preserve">
- Choose your fabric and stain
850H x  580W x  650D. 
Seat Height 480
Fabric: 4m</t>
    </r>
  </si>
  <si>
    <r>
      <rPr>
        <b/>
        <sz val="11"/>
        <rFont val="Arial Nova"/>
        <family val="2"/>
      </rPr>
      <t xml:space="preserve">Morrison </t>
    </r>
    <r>
      <rPr>
        <b/>
        <sz val="11"/>
        <color rgb="FF0070C0"/>
        <rFont val="Arial Nova"/>
        <family val="2"/>
      </rPr>
      <t>- New Product (ex Sydney)</t>
    </r>
    <r>
      <rPr>
        <sz val="11"/>
        <rFont val="Arial Nova"/>
        <family val="2"/>
      </rPr>
      <t xml:space="preserve">
- Choose your fabric and stain
 920H x 740W x 780D. Seat Height 470
Fabric" 6m</t>
    </r>
  </si>
  <si>
    <r>
      <rPr>
        <b/>
        <sz val="11"/>
        <rFont val="Arial Nova"/>
        <family val="2"/>
      </rPr>
      <t xml:space="preserve">Preston </t>
    </r>
    <r>
      <rPr>
        <b/>
        <sz val="11"/>
        <color rgb="FF0070C0"/>
        <rFont val="Arial Nova"/>
        <family val="2"/>
      </rPr>
      <t>- New Product (ex Sydney)</t>
    </r>
    <r>
      <rPr>
        <sz val="11"/>
        <rFont val="Arial Nova"/>
        <family val="2"/>
      </rPr>
      <t xml:space="preserve">
- Choose your fabric and stain
 870H x 750W x  770D . Seat Height 490
Fabric:5m</t>
    </r>
  </si>
  <si>
    <r>
      <rPr>
        <b/>
        <sz val="11"/>
        <rFont val="Arial Nova"/>
        <family val="2"/>
      </rPr>
      <t xml:space="preserve">Drews Wing Back </t>
    </r>
    <r>
      <rPr>
        <b/>
        <sz val="11"/>
        <color rgb="FF0070C0"/>
        <rFont val="Arial Nova"/>
        <family val="2"/>
      </rPr>
      <t>- New Product (ex Sydney)</t>
    </r>
    <r>
      <rPr>
        <sz val="11"/>
        <rFont val="Arial Nova"/>
        <family val="2"/>
      </rPr>
      <t xml:space="preserve">
- Choose your fabric and stain
1100H x 780W x 800D. 
Seat Height 495
Fabric: 8m</t>
    </r>
  </si>
  <si>
    <r>
      <rPr>
        <b/>
        <sz val="11"/>
        <rFont val="Arial Nova"/>
        <family val="2"/>
      </rPr>
      <t xml:space="preserve">Cleveland </t>
    </r>
    <r>
      <rPr>
        <b/>
        <sz val="11"/>
        <color rgb="FF0070C0"/>
        <rFont val="Arial Nova"/>
        <family val="2"/>
      </rPr>
      <t>- New Product (ex Sydney)</t>
    </r>
    <r>
      <rPr>
        <sz val="11"/>
        <rFont val="Arial Nova"/>
        <family val="2"/>
      </rPr>
      <t xml:space="preserve">
- Choose your fabric and stain
  950H x 800W x 800D. Seat Height 490.
Fabric: 5m</t>
    </r>
  </si>
  <si>
    <r>
      <rPr>
        <b/>
        <sz val="11"/>
        <rFont val="Arial Nova"/>
        <family val="2"/>
      </rPr>
      <t xml:space="preserve">Finlay </t>
    </r>
    <r>
      <rPr>
        <b/>
        <sz val="11"/>
        <color rgb="FF0070C0"/>
        <rFont val="Arial Nova"/>
        <family val="2"/>
      </rPr>
      <t>- New Product (ex Sydney)</t>
    </r>
    <r>
      <rPr>
        <sz val="11"/>
        <rFont val="Arial Nova"/>
        <family val="2"/>
      </rPr>
      <t xml:space="preserve">
- Choose your fabric and stain
 1000H x 800W x 810D. 
Seat Height 450
Fabric: 5m</t>
    </r>
  </si>
  <si>
    <r>
      <rPr>
        <b/>
        <sz val="11"/>
        <rFont val="Arial Nova"/>
        <family val="2"/>
      </rPr>
      <t xml:space="preserve">Parent </t>
    </r>
    <r>
      <rPr>
        <b/>
        <sz val="11"/>
        <color rgb="FF0070C0"/>
        <rFont val="Arial Nova"/>
        <family val="2"/>
      </rPr>
      <t>- New Product (ex Sydney)</t>
    </r>
    <r>
      <rPr>
        <sz val="11"/>
        <rFont val="Arial Nova"/>
        <family val="2"/>
      </rPr>
      <t xml:space="preserve">
- Choose your fabric and stain
1010H x 720W x  790D. Seat Height 490
Fabric: 5m</t>
    </r>
  </si>
  <si>
    <r>
      <rPr>
        <b/>
        <sz val="11"/>
        <rFont val="Arial Nova"/>
        <family val="2"/>
      </rPr>
      <t xml:space="preserve">Finlay Chesterfield </t>
    </r>
    <r>
      <rPr>
        <b/>
        <sz val="11"/>
        <color rgb="FF0070C0"/>
        <rFont val="Arial Nova"/>
        <family val="2"/>
      </rPr>
      <t>- New Product (ex Sydney)</t>
    </r>
    <r>
      <rPr>
        <sz val="11"/>
        <rFont val="Arial Nova"/>
        <family val="2"/>
      </rPr>
      <t xml:space="preserve">
- Choose your fabric and stain
 1000H x 800W x 810D. 
Seat Height 450
Fabric: 6m</t>
    </r>
  </si>
  <si>
    <r>
      <rPr>
        <b/>
        <sz val="11"/>
        <rFont val="Arial Nova"/>
        <family val="2"/>
      </rPr>
      <t>Finlay with contrast piping</t>
    </r>
    <r>
      <rPr>
        <b/>
        <sz val="11"/>
        <color rgb="FF0070C0"/>
        <rFont val="Arial Nova"/>
        <family val="2"/>
      </rPr>
      <t>- New Product (ex Sydney)</t>
    </r>
    <r>
      <rPr>
        <sz val="11"/>
        <rFont val="Arial Nova"/>
        <family val="2"/>
      </rPr>
      <t xml:space="preserve">
- Choose your fabric and stain
 1000H x 800W x 810D. 
Seat Height 450
Fabric: 5m + 2 piping</t>
    </r>
  </si>
  <si>
    <r>
      <rPr>
        <b/>
        <sz val="11"/>
        <rFont val="Arial Nova"/>
        <family val="2"/>
      </rPr>
      <t xml:space="preserve">Essex </t>
    </r>
    <r>
      <rPr>
        <b/>
        <sz val="11"/>
        <color rgb="FF0070C0"/>
        <rFont val="Arial Nova"/>
        <family val="2"/>
      </rPr>
      <t>- New Product (ex Sydney)</t>
    </r>
    <r>
      <rPr>
        <sz val="11"/>
        <rFont val="Arial Nova"/>
        <family val="2"/>
      </rPr>
      <t xml:space="preserve">
- Choose your fabric and stain
 1100H x 780W x  900D. Seat Height 480
Fabric: 8m</t>
    </r>
  </si>
  <si>
    <t>Description</t>
  </si>
  <si>
    <t>Image</t>
  </si>
  <si>
    <r>
      <rPr>
        <b/>
        <sz val="11"/>
        <rFont val="Arial Nova"/>
        <family val="2"/>
      </rPr>
      <t>Darby Tub Chair</t>
    </r>
    <r>
      <rPr>
        <sz val="11"/>
        <rFont val="Arial Nova"/>
        <family val="2"/>
      </rPr>
      <t xml:space="preserve">  
( Price ex QLD. Add $50 to ship to Melbourne)
- Choose your fabric and stain
800 H x 580W x  500D, 
520SH, 685AH  
Price is for clear lacquer, add $15 to price for stained finish 
Fabric: 1.9m</t>
    </r>
  </si>
  <si>
    <r>
      <rPr>
        <b/>
        <sz val="11"/>
        <rFont val="Arial Nova"/>
        <family val="2"/>
      </rPr>
      <t>Tilly Tub Chair</t>
    </r>
    <r>
      <rPr>
        <sz val="11"/>
        <rFont val="Arial Nova"/>
        <family val="2"/>
      </rPr>
      <t xml:space="preserve">  
( Price ex QLD. Add $50 to ship to Melbourne)
- Choose your fabric and stain
800 H x 640W x  590D, 
480SH, 680AH  
Price is for clear lacquer, add $15 to price for stained finish 
Fabric: 2.3m</t>
    </r>
  </si>
  <si>
    <t>Warwick</t>
  </si>
  <si>
    <t>Supplier</t>
  </si>
  <si>
    <t>Fabric</t>
  </si>
  <si>
    <t>Lustrelle</t>
  </si>
  <si>
    <t>Price</t>
  </si>
  <si>
    <t>Fabrics Price Metre</t>
  </si>
  <si>
    <t>Wortley</t>
  </si>
  <si>
    <t>Studio Encore</t>
  </si>
  <si>
    <t>Tessuto</t>
  </si>
  <si>
    <t>Marlo</t>
  </si>
  <si>
    <t>Materialised</t>
  </si>
  <si>
    <t>Medketen</t>
  </si>
  <si>
    <t>Pellan</t>
  </si>
  <si>
    <t>Urban</t>
  </si>
  <si>
    <t>Weave</t>
  </si>
  <si>
    <t>Follow</t>
  </si>
  <si>
    <t>Hyde</t>
  </si>
  <si>
    <t>Quantum</t>
  </si>
  <si>
    <t xml:space="preserve">Popular Vinyls </t>
  </si>
  <si>
    <t>Popular Fabrics</t>
  </si>
  <si>
    <t>Zircon Zem - Hot off the Press</t>
  </si>
  <si>
    <t>Zircon Zem - Premium Print</t>
  </si>
  <si>
    <t>Tritan</t>
  </si>
  <si>
    <t>Tritan Aries</t>
  </si>
  <si>
    <t>$45-65</t>
  </si>
  <si>
    <t>Tritan Asmara (Toshka)</t>
  </si>
  <si>
    <t>Tritan Bronx</t>
  </si>
  <si>
    <t xml:space="preserve">Tritan Cumberland </t>
  </si>
  <si>
    <t>Tritan Keywest</t>
  </si>
  <si>
    <t>Tritan Lexie</t>
  </si>
  <si>
    <t>Tritan Osmond</t>
  </si>
  <si>
    <t>Tritan Otway</t>
  </si>
  <si>
    <t>Crypton George - Hot off the Press</t>
  </si>
  <si>
    <t>Crypton George - Premium Print</t>
  </si>
  <si>
    <t>Crypton Aria - Hot off the Press</t>
  </si>
  <si>
    <r>
      <t>Click</t>
    </r>
    <r>
      <rPr>
        <b/>
        <u/>
        <sz val="11"/>
        <color theme="5" tint="-0.249977111117893"/>
        <rFont val="Arial"/>
        <family val="2"/>
        <scheme val="minor"/>
      </rPr>
      <t xml:space="preserve"> here </t>
    </r>
    <r>
      <rPr>
        <b/>
        <sz val="11"/>
        <color theme="5" tint="-0.249977111117893"/>
        <rFont val="Arial"/>
        <family val="2"/>
        <scheme val="minor"/>
      </rPr>
      <t>to visit our website for a wide range of Aged Care appropriate fabrics and vinyls.</t>
    </r>
  </si>
  <si>
    <t>Warwick Lustrell Vinyl</t>
  </si>
  <si>
    <t>Hot off the Press on Zircon Zem</t>
  </si>
  <si>
    <t>Premium Print on Zircon Zem</t>
  </si>
  <si>
    <t>Wortley Studio Encore Vinyl</t>
  </si>
  <si>
    <t>Warwick Tritan Plains ($40)</t>
  </si>
  <si>
    <t>Materialised Vista Vinyl</t>
  </si>
  <si>
    <t>The fabrics below are just a small selection of what is available and suitable for aged care - there are many more available.  Contact us for pricing for a specific fabric4.</t>
  </si>
  <si>
    <t>Armchairs</t>
  </si>
  <si>
    <t>Total Estimate (excluding GST and Freight</t>
  </si>
  <si>
    <t>Column1</t>
  </si>
  <si>
    <t>Column2</t>
  </si>
  <si>
    <t>Column3</t>
  </si>
  <si>
    <t>Column4</t>
  </si>
  <si>
    <t>Column5</t>
  </si>
  <si>
    <t>Column6</t>
  </si>
  <si>
    <t>Column7</t>
  </si>
  <si>
    <t>Column8</t>
  </si>
  <si>
    <t>Column9</t>
  </si>
  <si>
    <t>Column10</t>
  </si>
  <si>
    <t>Column11</t>
  </si>
  <si>
    <t>Column12</t>
  </si>
  <si>
    <t>Column13</t>
  </si>
  <si>
    <t>Sofas</t>
  </si>
  <si>
    <t>CREMORNE</t>
  </si>
  <si>
    <r>
      <rPr>
        <b/>
        <sz val="11"/>
        <rFont val="Arial Nova"/>
        <family val="2"/>
      </rPr>
      <t>2 Seater</t>
    </r>
    <r>
      <rPr>
        <sz val="11"/>
        <rFont val="Arial Nova"/>
        <family val="2"/>
      </rPr>
      <t xml:space="preserve">
890H x 1400W x 950D, </t>
    </r>
  </si>
  <si>
    <r>
      <rPr>
        <b/>
        <sz val="11"/>
        <rFont val="Arial Nova"/>
        <family val="2"/>
      </rPr>
      <t>2.5 Seater</t>
    </r>
    <r>
      <rPr>
        <sz val="11"/>
        <rFont val="Arial Nova"/>
        <family val="2"/>
      </rPr>
      <t xml:space="preserve">
890H x 1600W x 950D, </t>
    </r>
  </si>
  <si>
    <r>
      <rPr>
        <b/>
        <sz val="11"/>
        <rFont val="Arial Nova"/>
        <family val="2"/>
      </rPr>
      <t>3 Seater Duo (2 back cushions)</t>
    </r>
    <r>
      <rPr>
        <sz val="11"/>
        <rFont val="Arial Nova"/>
        <family val="2"/>
      </rPr>
      <t xml:space="preserve">
890H x 2000W x 950D, </t>
    </r>
  </si>
  <si>
    <r>
      <rPr>
        <b/>
        <sz val="11"/>
        <rFont val="Arial Nova"/>
        <family val="2"/>
      </rPr>
      <t>Stephanie</t>
    </r>
    <r>
      <rPr>
        <sz val="11"/>
        <rFont val="Arial Nova"/>
        <family val="2"/>
      </rPr>
      <t xml:space="preserve">
- Choose your fabric and stain
850H x 800W x 800d
Fabric: 5m</t>
    </r>
  </si>
  <si>
    <r>
      <rPr>
        <b/>
        <sz val="11"/>
        <rFont val="Arial Nova"/>
        <family val="2"/>
      </rPr>
      <t>Casper</t>
    </r>
    <r>
      <rPr>
        <sz val="11"/>
        <rFont val="Arial Nova"/>
        <family val="2"/>
      </rPr>
      <t xml:space="preserve">
- Choose your fabric and stain
9000H x 750W x 750D
Fabric: 4m</t>
    </r>
  </si>
  <si>
    <r>
      <rPr>
        <b/>
        <sz val="11"/>
        <rFont val="Arial Nova"/>
        <family val="2"/>
      </rPr>
      <t>Dianne</t>
    </r>
    <r>
      <rPr>
        <sz val="11"/>
        <rFont val="Arial Nova"/>
        <family val="2"/>
      </rPr>
      <t xml:space="preserve">
- Choose your fabric and stain
890H, 640W, 700D  
Fabric: 4</t>
    </r>
  </si>
  <si>
    <t>Make sure a fabric is ticked</t>
  </si>
  <si>
    <t>QTY
Type in your Qty</t>
  </si>
  <si>
    <t>Type in your Qty Below</t>
  </si>
  <si>
    <t>Choose Qty</t>
  </si>
  <si>
    <t>The fabrics below are just a small selection of what is available and suitable for aged care - there are many more available.  
Contact us for pricing for a specific fabric.</t>
  </si>
  <si>
    <t>Éclair</t>
  </si>
  <si>
    <t>3 Seater</t>
  </si>
  <si>
    <t>Medketen Vinyl</t>
  </si>
  <si>
    <r>
      <rPr>
        <b/>
        <sz val="11"/>
        <rFont val="Arial Nova"/>
        <family val="2"/>
      </rPr>
      <t>Bentley Arm Chair</t>
    </r>
    <r>
      <rPr>
        <sz val="11"/>
        <rFont val="Arial Nova"/>
        <family val="2"/>
      </rPr>
      <t xml:space="preserve">
Mid back chair, designed for comfort in a range of areas. Perfect for lounge rooms, bedrooms and libraries. 
850H, 850 W, 780D,  Seat Height: 500 (4.5m) 
Fabric: 5m</t>
    </r>
  </si>
  <si>
    <t>Discount Offered</t>
  </si>
  <si>
    <t>Click on the fabric to see the range</t>
  </si>
  <si>
    <t>Vista</t>
  </si>
  <si>
    <t>Improv</t>
  </si>
  <si>
    <t>Warwick Tritan Plains</t>
  </si>
  <si>
    <t>Materialised Hot off the Press Prints</t>
  </si>
  <si>
    <t>Materialised Premium Print Collections</t>
  </si>
  <si>
    <t>Crypton Aria - Premium Print</t>
  </si>
  <si>
    <r>
      <t xml:space="preserve">Click on the fabric name to see the fabric range,
</t>
    </r>
    <r>
      <rPr>
        <b/>
        <sz val="10"/>
        <color rgb="FFFF0000"/>
        <rFont val="Arial Nova"/>
        <family val="2"/>
      </rPr>
      <t>Select ONE tick box to build a quote based on quantity required</t>
    </r>
  </si>
  <si>
    <t>Arm Chair Price List</t>
  </si>
  <si>
    <t>Sofa Price List</t>
  </si>
  <si>
    <t>As per Qtys above</t>
  </si>
  <si>
    <r>
      <rPr>
        <b/>
        <sz val="11"/>
        <rFont val="Arial Nova"/>
        <family val="2"/>
      </rPr>
      <t>3 Seater</t>
    </r>
    <r>
      <rPr>
        <sz val="11"/>
        <rFont val="Arial Nova"/>
        <family val="2"/>
      </rPr>
      <t xml:space="preserve">
860H x2550W x 1000D</t>
    </r>
  </si>
  <si>
    <r>
      <rPr>
        <b/>
        <sz val="11"/>
        <rFont val="Arial Nova"/>
        <family val="2"/>
      </rPr>
      <t xml:space="preserve">2 Seater </t>
    </r>
    <r>
      <rPr>
        <sz val="11"/>
        <rFont val="Arial Nova"/>
        <family val="2"/>
      </rPr>
      <t xml:space="preserve">
860H x1800W x 1000D</t>
    </r>
  </si>
  <si>
    <r>
      <t xml:space="preserve">2.5 Seater
</t>
    </r>
    <r>
      <rPr>
        <sz val="11"/>
        <rFont val="Arial Nova"/>
        <family val="2"/>
      </rPr>
      <t>860H x1740W x 1000D</t>
    </r>
  </si>
  <si>
    <r>
      <rPr>
        <b/>
        <sz val="11"/>
        <rFont val="Arial Nova"/>
        <family val="2"/>
      </rPr>
      <t xml:space="preserve">2.5 Seater </t>
    </r>
    <r>
      <rPr>
        <sz val="11"/>
        <rFont val="Arial Nova"/>
        <family val="2"/>
      </rPr>
      <t xml:space="preserve">
970H x 2000W x 1030D</t>
    </r>
  </si>
  <si>
    <r>
      <rPr>
        <b/>
        <sz val="11"/>
        <rFont val="Arial Nova"/>
        <family val="2"/>
      </rPr>
      <t>Sorbet</t>
    </r>
    <r>
      <rPr>
        <sz val="11"/>
        <rFont val="Arial Nova"/>
        <family val="2"/>
      </rPr>
      <t xml:space="preserve">
570W x 600D x 840H
SH 480  
Legs are available in Black or Natural.
Chairs are available in a range of "standard fabrics" from $464 + gst.  
Price shown is for chairs supplied in your choice of fabric.</t>
    </r>
  </si>
  <si>
    <r>
      <rPr>
        <b/>
        <sz val="11"/>
        <rFont val="Arial Nova"/>
        <family val="2"/>
      </rPr>
      <t>High Back Day Chair - Autumn - Adjustable Height</t>
    </r>
    <r>
      <rPr>
        <sz val="11"/>
        <rFont val="Arial Nova"/>
        <family val="2"/>
      </rPr>
      <t xml:space="preserve">
720W x 700D x 950H
Seat Height: 39cm Min - 52cm Max
SWl152 g
</t>
    </r>
    <r>
      <rPr>
        <b/>
        <sz val="11"/>
        <rFont val="Arial Nova"/>
        <family val="2"/>
      </rPr>
      <t>** Price is as per fabric in photo, not as per the top row **</t>
    </r>
  </si>
  <si>
    <r>
      <rPr>
        <b/>
        <sz val="11"/>
        <rFont val="Arial Nova"/>
        <family val="2"/>
      </rPr>
      <t>Monika -</t>
    </r>
    <r>
      <rPr>
        <sz val="11"/>
        <rFont val="Arial Nova"/>
        <family val="2"/>
      </rPr>
      <t xml:space="preserve"> </t>
    </r>
    <r>
      <rPr>
        <b/>
        <sz val="11"/>
        <color rgb="FF0070C0"/>
        <rFont val="Arial Nova"/>
        <family val="2"/>
      </rPr>
      <t>New Product (ex Melbourne)</t>
    </r>
    <r>
      <rPr>
        <sz val="11"/>
        <rFont val="Arial Nova"/>
        <family val="2"/>
      </rPr>
      <t xml:space="preserve">
Fabric: 7m</t>
    </r>
  </si>
  <si>
    <r>
      <rPr>
        <b/>
        <sz val="11"/>
        <rFont val="Arial Nova"/>
        <family val="2"/>
      </rPr>
      <t>Andy Swivel-</t>
    </r>
    <r>
      <rPr>
        <sz val="11"/>
        <rFont val="Arial Nova"/>
        <family val="2"/>
      </rPr>
      <t xml:space="preserve"> </t>
    </r>
    <r>
      <rPr>
        <b/>
        <sz val="11"/>
        <color rgb="FF0070C0"/>
        <rFont val="Arial Nova"/>
        <family val="2"/>
      </rPr>
      <t>New Product (ex Melbourne)</t>
    </r>
    <r>
      <rPr>
        <sz val="11"/>
        <rFont val="Arial Nova"/>
        <family val="2"/>
      </rPr>
      <t xml:space="preserve">
Fabric: 7m</t>
    </r>
  </si>
  <si>
    <r>
      <rPr>
        <b/>
        <sz val="11"/>
        <rFont val="Arial Nova"/>
        <family val="2"/>
      </rPr>
      <t>Mia -</t>
    </r>
    <r>
      <rPr>
        <sz val="11"/>
        <rFont val="Arial Nova"/>
        <family val="2"/>
      </rPr>
      <t xml:space="preserve"> </t>
    </r>
    <r>
      <rPr>
        <b/>
        <sz val="11"/>
        <color rgb="FF0070C0"/>
        <rFont val="Arial Nova"/>
        <family val="2"/>
      </rPr>
      <t>New Product (ex Melbourne)</t>
    </r>
    <r>
      <rPr>
        <sz val="11"/>
        <rFont val="Arial Nova"/>
        <family val="2"/>
      </rPr>
      <t xml:space="preserve">
Fabric: 6.5m</t>
    </r>
  </si>
  <si>
    <r>
      <rPr>
        <b/>
        <sz val="11"/>
        <rFont val="Arial Nova"/>
        <family val="2"/>
      </rPr>
      <t>London Swivel-</t>
    </r>
    <r>
      <rPr>
        <sz val="11"/>
        <rFont val="Arial Nova"/>
        <family val="2"/>
      </rPr>
      <t xml:space="preserve"> </t>
    </r>
    <r>
      <rPr>
        <b/>
        <sz val="11"/>
        <color rgb="FF0070C0"/>
        <rFont val="Arial Nova"/>
        <family val="2"/>
      </rPr>
      <t>New Product (ex Sydney)</t>
    </r>
    <r>
      <rPr>
        <sz val="11"/>
        <rFont val="Arial Nova"/>
        <family val="2"/>
      </rPr>
      <t xml:space="preserve">
Fabric: 7m</t>
    </r>
  </si>
  <si>
    <r>
      <rPr>
        <b/>
        <sz val="11"/>
        <rFont val="Arial Nova"/>
        <family val="2"/>
      </rPr>
      <t>Club Swivel-</t>
    </r>
    <r>
      <rPr>
        <sz val="11"/>
        <rFont val="Arial Nova"/>
        <family val="2"/>
      </rPr>
      <t xml:space="preserve"> </t>
    </r>
    <r>
      <rPr>
        <b/>
        <sz val="11"/>
        <color rgb="FF0070C0"/>
        <rFont val="Arial Nova"/>
        <family val="2"/>
      </rPr>
      <t>New Product (ex Sydney)</t>
    </r>
    <r>
      <rPr>
        <sz val="11"/>
        <rFont val="Arial Nova"/>
        <family val="2"/>
      </rPr>
      <t xml:space="preserve">
Fabric: 7m</t>
    </r>
  </si>
  <si>
    <r>
      <rPr>
        <b/>
        <sz val="11"/>
        <rFont val="Arial Nova"/>
        <family val="2"/>
      </rPr>
      <t>Polo Tub Chai</t>
    </r>
    <r>
      <rPr>
        <sz val="11"/>
        <rFont val="Arial Nova"/>
        <family val="2"/>
      </rPr>
      <t>r
Fabric: 3.0m-3.5m</t>
    </r>
  </si>
  <si>
    <r>
      <rPr>
        <b/>
        <sz val="10"/>
        <rFont val="Arial Nova"/>
        <family val="2"/>
      </rPr>
      <t>Roki Rocking Chair</t>
    </r>
    <r>
      <rPr>
        <sz val="10"/>
        <rFont val="Arial Nova"/>
        <family val="2"/>
      </rPr>
      <t xml:space="preserve">
Add a layer of comfort and relaxation to your lounge chairs with the Roki Rocker.
Australian made, featuring hardwood frame, High density fire retardant foam.  
Height: 900
Width: 630
Depth: 850
Seat: 440H x 440W x 500D</t>
    </r>
  </si>
  <si>
    <r>
      <rPr>
        <b/>
        <sz val="11"/>
        <rFont val="Arial Nova"/>
        <family val="2"/>
      </rPr>
      <t>Blake (Melbourne)</t>
    </r>
    <r>
      <rPr>
        <sz val="11"/>
        <rFont val="Arial Nova"/>
        <family val="2"/>
      </rPr>
      <t xml:space="preserve">
- Choose your fabric and stain
1000H x 700W x 780D
Seat Height: 500
Arm Height: 615
Fabric: 6</t>
    </r>
  </si>
  <si>
    <r>
      <rPr>
        <b/>
        <sz val="11"/>
        <rFont val="Arial Nova"/>
        <family val="2"/>
      </rPr>
      <t>Claremont (Ex Melbourne)</t>
    </r>
    <r>
      <rPr>
        <sz val="11"/>
        <rFont val="Arial Nova"/>
        <family val="2"/>
      </rPr>
      <t xml:space="preserve">
- 1020H x 600W (at back), x 820W (at front).
- Seat Height: 490. 
Requires 5.5-6m fabric.</t>
    </r>
  </si>
  <si>
    <r>
      <rPr>
        <b/>
        <sz val="11"/>
        <rFont val="Arial Nova"/>
        <family val="2"/>
      </rPr>
      <t>Sapphire (Melbourne)</t>
    </r>
    <r>
      <rPr>
        <sz val="11"/>
        <rFont val="Arial Nova"/>
        <family val="2"/>
      </rPr>
      <t xml:space="preserve">
- Choose your fabric and stain
Fabric: 6</t>
    </r>
  </si>
  <si>
    <r>
      <rPr>
        <b/>
        <sz val="11"/>
        <rFont val="Arial Nova"/>
        <family val="2"/>
      </rPr>
      <t xml:space="preserve">Logan (Melbourne) </t>
    </r>
    <r>
      <rPr>
        <sz val="11"/>
        <rFont val="Arial Nova"/>
        <family val="2"/>
      </rPr>
      <t xml:space="preserve">
Low back and high back available
1100H, 700W, 710D,  
Seat: 490H x 520W x 500D
Fabric: 5.5m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</si>
</sst>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0.00_-;\-&quot;$&quot;* #,##0.00_-;_-&quot;$&quot;* &quot;-&quot;??_-;_-@_-"/>
    <numFmt numFmtId="164" formatCode="_(&quot;$&quot;* #,##0.00_);_(&quot;$&quot;* \(#,##0.00\);_(&quot;$&quot;* &quot;-&quot;??_);_(@_)"/>
    <numFmt numFmtId="165" formatCode="[&lt;=9999999]###\-####;\(###\)\ ###\-####"/>
    <numFmt numFmtId="166" formatCode="0.0"/>
  </numFmts>
  <fonts count="38" x14ac:knownFonts="1">
    <font>
      <sz val="11"/>
      <name val="Arial"/>
      <family val="2"/>
      <scheme val="minor"/>
    </font>
    <font>
      <b/>
      <sz val="10"/>
      <name val="Arial"/>
      <family val="2"/>
    </font>
    <font>
      <sz val="28"/>
      <color theme="1" tint="0.499984740745262"/>
      <name val="Arial"/>
      <family val="2"/>
      <scheme val="major"/>
    </font>
    <font>
      <sz val="11"/>
      <name val="Arial"/>
      <family val="2"/>
      <scheme val="minor"/>
    </font>
    <font>
      <b/>
      <sz val="18"/>
      <color theme="1" tint="0.24994659260841701"/>
      <name val="Arial"/>
      <family val="2"/>
      <scheme val="minor"/>
    </font>
    <font>
      <b/>
      <sz val="11"/>
      <name val="Arial"/>
      <family val="2"/>
      <scheme val="minor"/>
    </font>
    <font>
      <i/>
      <sz val="11"/>
      <name val="Arial"/>
      <family val="2"/>
      <scheme val="minor"/>
    </font>
    <font>
      <sz val="10"/>
      <name val="Arial"/>
      <family val="2"/>
    </font>
    <font>
      <b/>
      <sz val="14"/>
      <color theme="1" tint="0.24994659260841701"/>
      <name val="Arial"/>
      <family val="2"/>
      <scheme val="minor"/>
    </font>
    <font>
      <sz val="10"/>
      <name val="Arial"/>
      <family val="2"/>
      <scheme val="minor"/>
    </font>
    <font>
      <sz val="9"/>
      <name val="Arial"/>
      <family val="2"/>
      <scheme val="minor"/>
    </font>
    <font>
      <b/>
      <sz val="11"/>
      <name val="Arial Nova"/>
      <family val="2"/>
    </font>
    <font>
      <sz val="11"/>
      <name val="Arial Nova"/>
      <family val="2"/>
    </font>
    <font>
      <sz val="10"/>
      <name val="Arial Nova"/>
      <family val="2"/>
    </font>
    <font>
      <b/>
      <sz val="10"/>
      <name val="Arial Nova"/>
      <family val="2"/>
    </font>
    <font>
      <sz val="11"/>
      <name val="Arial Nova"/>
      <family val="2"/>
    </font>
    <font>
      <b/>
      <sz val="28"/>
      <color theme="0" tint="-0.499984740745262"/>
      <name val="Arial"/>
      <family val="2"/>
      <scheme val="minor"/>
    </font>
    <font>
      <sz val="10"/>
      <name val="Arial Nova"/>
      <family val="2"/>
    </font>
    <font>
      <sz val="11"/>
      <name val="Arial Nova"/>
      <family val="2"/>
    </font>
    <font>
      <b/>
      <sz val="11"/>
      <color rgb="FFFF0000"/>
      <name val="Arial Nova"/>
      <family val="2"/>
    </font>
    <font>
      <sz val="11"/>
      <color rgb="FFFA7D00"/>
      <name val="Arial"/>
      <family val="2"/>
      <scheme val="minor"/>
    </font>
    <font>
      <b/>
      <sz val="11"/>
      <color theme="3" tint="0.39997558519241921"/>
      <name val="Arial Nova"/>
      <family val="2"/>
    </font>
    <font>
      <b/>
      <sz val="11"/>
      <color rgb="FF0070C0"/>
      <name val="Arial Nova"/>
      <family val="2"/>
    </font>
    <font>
      <b/>
      <sz val="11"/>
      <color theme="5" tint="-0.249977111117893"/>
      <name val="Arial"/>
      <family val="2"/>
      <scheme val="minor"/>
    </font>
    <font>
      <b/>
      <u/>
      <sz val="11"/>
      <color theme="5" tint="-0.249977111117893"/>
      <name val="Arial"/>
      <family val="2"/>
      <scheme val="minor"/>
    </font>
    <font>
      <sz val="8"/>
      <name val="Arial"/>
      <family val="2"/>
      <scheme val="minor"/>
    </font>
    <font>
      <b/>
      <sz val="10"/>
      <name val="Arial Nova"/>
      <family val="2"/>
    </font>
    <font>
      <b/>
      <sz val="10"/>
      <name val="Arial"/>
      <family val="2"/>
      <scheme val="minor"/>
    </font>
    <font>
      <b/>
      <sz val="11"/>
      <name val="Arial Nova"/>
      <family val="2"/>
    </font>
    <font>
      <sz val="11"/>
      <name val="Arial Nova"/>
      <family val="2"/>
    </font>
    <font>
      <b/>
      <sz val="10"/>
      <name val="Arial Nova"/>
      <family val="2"/>
    </font>
    <font>
      <b/>
      <sz val="10"/>
      <color rgb="FF00B050"/>
      <name val="Arial Nova"/>
      <family val="2"/>
    </font>
    <font>
      <b/>
      <sz val="11"/>
      <color theme="0"/>
      <name val="Arial"/>
      <family val="2"/>
      <scheme val="minor"/>
    </font>
    <font>
      <b/>
      <sz val="11"/>
      <color theme="1" tint="0.499984740745262"/>
      <name val="Arial"/>
      <family val="2"/>
      <scheme val="minor"/>
    </font>
    <font>
      <sz val="11"/>
      <color theme="1" tint="0.499984740745262"/>
      <name val="Arial"/>
      <family val="2"/>
      <scheme val="minor"/>
    </font>
    <font>
      <b/>
      <sz val="10"/>
      <color rgb="FFFF0000"/>
      <name val="Arial Nova"/>
      <family val="2"/>
    </font>
    <font>
      <sz val="10"/>
      <color theme="1"/>
      <name val="Arial Nova"/>
      <family val="2"/>
    </font>
    <font>
      <b/>
      <sz val="10"/>
      <color rgb="FFFF0000"/>
      <name val="Arial"/>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s>
  <borders count="2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top/>
      <bottom style="double">
        <color rgb="FFFF8001"/>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style="thin">
        <color rgb="FF00B050"/>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24">
    <xf numFmtId="0" fontId="0" fillId="0" borderId="0">
      <alignment horizontal="left" vertical="center" wrapText="1"/>
    </xf>
    <xf numFmtId="3" fontId="3" fillId="0" borderId="0" applyFont="0" applyFill="0" applyBorder="0">
      <alignment horizontal="center" vertical="center"/>
    </xf>
    <xf numFmtId="164" fontId="7" fillId="0" borderId="0" applyFont="0" applyFill="0" applyBorder="0" applyProtection="0">
      <alignment horizontal="right" vertical="center"/>
    </xf>
    <xf numFmtId="10" fontId="7" fillId="0" borderId="0" applyFont="0" applyFill="0" applyBorder="0" applyProtection="0">
      <alignment horizontal="right" vertical="center"/>
    </xf>
    <xf numFmtId="0" fontId="2" fillId="0" borderId="0">
      <alignment horizontal="right"/>
    </xf>
    <xf numFmtId="0" fontId="4" fillId="0" borderId="0"/>
    <xf numFmtId="0" fontId="6" fillId="0" borderId="0">
      <alignment horizontal="right"/>
    </xf>
    <xf numFmtId="0" fontId="5" fillId="0" borderId="0">
      <alignment vertical="top"/>
    </xf>
    <xf numFmtId="0" fontId="5" fillId="0" borderId="0">
      <alignment horizontal="right" vertical="center"/>
    </xf>
    <xf numFmtId="0" fontId="3" fillId="0" borderId="1">
      <alignment horizontal="center" vertical="center" wrapText="1"/>
    </xf>
    <xf numFmtId="0" fontId="5" fillId="0" borderId="0">
      <alignment horizontal="center" wrapText="1"/>
    </xf>
    <xf numFmtId="0" fontId="6" fillId="0" borderId="0">
      <alignment horizontal="left" vertical="top" wrapText="1"/>
    </xf>
    <xf numFmtId="0" fontId="3" fillId="0" borderId="0">
      <alignment horizontal="right" vertical="center" indent="1"/>
    </xf>
    <xf numFmtId="165" fontId="3" fillId="0" borderId="0" applyFont="0" applyFill="0" applyBorder="0">
      <alignment horizontal="left" vertical="top"/>
    </xf>
    <xf numFmtId="0" fontId="5" fillId="0" borderId="0">
      <alignment horizontal="right"/>
    </xf>
    <xf numFmtId="0" fontId="3" fillId="2" borderId="1">
      <alignment horizontal="center" vertical="center"/>
    </xf>
    <xf numFmtId="49" fontId="3" fillId="0" borderId="0" applyFont="0" applyFill="0" applyBorder="0">
      <alignment horizontal="center" vertical="center" wrapText="1"/>
    </xf>
    <xf numFmtId="0" fontId="3" fillId="0" borderId="2" applyNumberFormat="0" applyFont="0" applyFill="0" applyAlignment="0">
      <alignment horizontal="left" vertical="center" wrapText="1"/>
    </xf>
    <xf numFmtId="14" fontId="3" fillId="0" borderId="0" applyFont="0" applyFill="0" applyBorder="0">
      <alignment horizontal="center" vertical="center"/>
    </xf>
    <xf numFmtId="0" fontId="3" fillId="0" borderId="0">
      <alignment horizontal="left" vertical="center" wrapText="1"/>
    </xf>
    <xf numFmtId="0" fontId="3" fillId="0" borderId="0">
      <alignment horizontal="left" vertical="center" wrapText="1"/>
    </xf>
    <xf numFmtId="14" fontId="3" fillId="0" borderId="0">
      <alignment horizontal="left"/>
    </xf>
    <xf numFmtId="0" fontId="3" fillId="0" borderId="0" applyNumberFormat="0" applyFont="0" applyFill="0" applyBorder="0">
      <alignment horizontal="left" wrapText="1"/>
    </xf>
    <xf numFmtId="0" fontId="20" fillId="0" borderId="12" applyNumberFormat="0" applyFill="0" applyAlignment="0" applyProtection="0"/>
  </cellStyleXfs>
  <cellXfs count="127">
    <xf numFmtId="0" fontId="0" fillId="0" borderId="0" xfId="0">
      <alignment horizontal="left" vertical="center" wrapText="1"/>
    </xf>
    <xf numFmtId="0" fontId="6" fillId="0" borderId="0" xfId="11">
      <alignment horizontal="left" vertical="top" wrapText="1"/>
    </xf>
    <xf numFmtId="0" fontId="8" fillId="0" borderId="0" xfId="5" applyFont="1"/>
    <xf numFmtId="0" fontId="9" fillId="0" borderId="0" xfId="0" applyFont="1">
      <alignment horizontal="left" vertical="center" wrapText="1"/>
    </xf>
    <xf numFmtId="0" fontId="12" fillId="0" borderId="0" xfId="0" applyFont="1">
      <alignment horizontal="left" vertical="center" wrapText="1"/>
    </xf>
    <xf numFmtId="0" fontId="13" fillId="0" borderId="0" xfId="0" applyFont="1">
      <alignment horizontal="left" vertical="center" wrapText="1"/>
    </xf>
    <xf numFmtId="0" fontId="11" fillId="3" borderId="3" xfId="19" applyFont="1" applyFill="1" applyBorder="1" applyAlignment="1">
      <alignment horizontal="center" vertical="center" wrapText="1"/>
    </xf>
    <xf numFmtId="164" fontId="12" fillId="3" borderId="3" xfId="2" applyFont="1" applyFill="1" applyBorder="1">
      <alignment horizontal="right" vertical="center"/>
    </xf>
    <xf numFmtId="164" fontId="15" fillId="0" borderId="3" xfId="17" applyNumberFormat="1" applyFont="1" applyFill="1" applyBorder="1" applyAlignment="1">
      <alignment horizontal="left" vertical="center" wrapText="1"/>
    </xf>
    <xf numFmtId="166" fontId="15" fillId="0" borderId="3" xfId="17" applyNumberFormat="1" applyFont="1" applyFill="1" applyBorder="1" applyAlignment="1">
      <alignment horizontal="center" vertical="center" wrapText="1"/>
    </xf>
    <xf numFmtId="0" fontId="8" fillId="0" borderId="0" xfId="5" applyFont="1" applyAlignment="1">
      <alignment wrapText="1"/>
    </xf>
    <xf numFmtId="3" fontId="13" fillId="3" borderId="3" xfId="1" applyFont="1" applyFill="1" applyBorder="1">
      <alignment horizontal="center" vertical="center"/>
    </xf>
    <xf numFmtId="0" fontId="12" fillId="3" borderId="3" xfId="0" quotePrefix="1" applyFont="1" applyFill="1" applyBorder="1">
      <alignment horizontal="left" vertical="center" wrapText="1"/>
    </xf>
    <xf numFmtId="3" fontId="17" fillId="4" borderId="4" xfId="1" applyFont="1" applyFill="1" applyBorder="1">
      <alignment horizontal="center" vertical="center"/>
    </xf>
    <xf numFmtId="0" fontId="17" fillId="4" borderId="5" xfId="0" applyFont="1" applyFill="1" applyBorder="1" applyAlignment="1">
      <alignment horizontal="center" vertical="center"/>
    </xf>
    <xf numFmtId="0" fontId="18" fillId="4" borderId="5" xfId="17" applyFont="1" applyFill="1" applyBorder="1" applyAlignment="1">
      <alignment horizontal="center" vertical="top" wrapText="1"/>
    </xf>
    <xf numFmtId="0" fontId="18" fillId="4" borderId="5" xfId="17" applyFont="1" applyFill="1" applyBorder="1" applyAlignment="1">
      <alignment horizontal="left" vertical="top" wrapText="1"/>
    </xf>
    <xf numFmtId="0" fontId="0" fillId="0" borderId="0" xfId="0" applyAlignment="1">
      <alignment vertical="top" wrapText="1"/>
    </xf>
    <xf numFmtId="165" fontId="13" fillId="0" borderId="0" xfId="13" applyFont="1" applyAlignment="1">
      <alignment vertical="top"/>
    </xf>
    <xf numFmtId="0" fontId="11" fillId="3" borderId="9" xfId="19" applyFont="1" applyFill="1" applyBorder="1" applyAlignment="1">
      <alignment horizontal="center" vertical="center" wrapText="1"/>
    </xf>
    <xf numFmtId="164" fontId="12" fillId="0" borderId="3" xfId="17" applyNumberFormat="1" applyFont="1" applyFill="1" applyBorder="1" applyAlignment="1">
      <alignment horizontal="left" vertical="center" wrapText="1"/>
    </xf>
    <xf numFmtId="166" fontId="12" fillId="0" borderId="3" xfId="17" applyNumberFormat="1" applyFont="1" applyFill="1" applyBorder="1" applyAlignment="1">
      <alignment horizontal="center" vertical="center" wrapText="1"/>
    </xf>
    <xf numFmtId="0" fontId="16" fillId="0" borderId="0" xfId="5" applyFont="1" applyAlignment="1">
      <alignment horizontal="right" vertical="top"/>
    </xf>
    <xf numFmtId="164" fontId="8" fillId="0" borderId="0" xfId="2" applyFont="1">
      <alignment horizontal="right" vertical="center"/>
    </xf>
    <xf numFmtId="164" fontId="12" fillId="0" borderId="0" xfId="2" applyFont="1">
      <alignment horizontal="right" vertical="center"/>
    </xf>
    <xf numFmtId="164" fontId="13" fillId="0" borderId="0" xfId="2" applyFont="1">
      <alignment horizontal="right" vertical="center"/>
    </xf>
    <xf numFmtId="164" fontId="0" fillId="0" borderId="0" xfId="2" applyFont="1">
      <alignment horizontal="right" vertical="center"/>
    </xf>
    <xf numFmtId="164" fontId="15" fillId="0" borderId="3" xfId="2" applyFont="1" applyFill="1" applyBorder="1">
      <alignment horizontal="right" vertical="center"/>
    </xf>
    <xf numFmtId="3" fontId="17" fillId="4" borderId="3" xfId="1" applyFont="1" applyFill="1" applyBorder="1">
      <alignment horizontal="center" vertical="center"/>
    </xf>
    <xf numFmtId="0" fontId="14" fillId="4" borderId="3" xfId="0" applyFont="1" applyFill="1" applyBorder="1" applyAlignment="1">
      <alignment horizontal="center" vertical="center" wrapText="1"/>
    </xf>
    <xf numFmtId="0" fontId="17" fillId="4" borderId="3" xfId="0" applyFont="1" applyFill="1" applyBorder="1" applyAlignment="1">
      <alignment horizontal="center" vertical="center"/>
    </xf>
    <xf numFmtId="164" fontId="17" fillId="4" borderId="3" xfId="2" applyFont="1" applyFill="1" applyBorder="1">
      <alignment horizontal="right" vertical="center"/>
    </xf>
    <xf numFmtId="0" fontId="12" fillId="3" borderId="3" xfId="0" quotePrefix="1" applyFont="1" applyFill="1" applyBorder="1" applyAlignment="1">
      <alignment vertical="center" wrapText="1"/>
    </xf>
    <xf numFmtId="166" fontId="12" fillId="0" borderId="3" xfId="17" applyNumberFormat="1" applyFont="1" applyFill="1" applyBorder="1" applyAlignment="1">
      <alignment vertical="center" wrapText="1"/>
    </xf>
    <xf numFmtId="164" fontId="12" fillId="3" borderId="3" xfId="2" applyFont="1" applyFill="1" applyBorder="1" applyAlignment="1">
      <alignment vertical="center"/>
    </xf>
    <xf numFmtId="0" fontId="11" fillId="3" borderId="3" xfId="0" quotePrefix="1" applyFont="1" applyFill="1" applyBorder="1">
      <alignment horizontal="left" vertical="center" wrapText="1"/>
    </xf>
    <xf numFmtId="164" fontId="12" fillId="3" borderId="6" xfId="2" applyFont="1" applyFill="1" applyBorder="1">
      <alignment horizontal="right" vertical="center"/>
    </xf>
    <xf numFmtId="164" fontId="15" fillId="0" borderId="6" xfId="17" applyNumberFormat="1" applyFont="1" applyFill="1" applyBorder="1" applyAlignment="1">
      <alignment horizontal="left" vertical="center" wrapText="1"/>
    </xf>
    <xf numFmtId="0" fontId="17" fillId="4" borderId="11" xfId="0" applyFont="1" applyFill="1" applyBorder="1" applyAlignment="1">
      <alignment horizontal="center" vertical="center"/>
    </xf>
    <xf numFmtId="0" fontId="17" fillId="4" borderId="10" xfId="0" applyFont="1" applyFill="1" applyBorder="1" applyAlignment="1">
      <alignment horizontal="center" vertical="center"/>
    </xf>
    <xf numFmtId="2" fontId="12" fillId="0" borderId="3" xfId="2" applyNumberFormat="1" applyFont="1" applyFill="1" applyBorder="1">
      <alignment horizontal="right" vertical="center"/>
    </xf>
    <xf numFmtId="2" fontId="18" fillId="4" borderId="3" xfId="2" applyNumberFormat="1" applyFont="1" applyFill="1" applyBorder="1" applyAlignment="1">
      <alignment horizontal="center" vertical="center"/>
    </xf>
    <xf numFmtId="2" fontId="15" fillId="0" borderId="3" xfId="2" applyNumberFormat="1" applyFont="1" applyFill="1" applyBorder="1" applyAlignment="1">
      <alignment horizontal="center" vertical="center"/>
    </xf>
    <xf numFmtId="2" fontId="12" fillId="0" borderId="3" xfId="2" applyNumberFormat="1" applyFont="1" applyFill="1" applyBorder="1" applyAlignment="1">
      <alignment horizontal="center" vertical="center"/>
    </xf>
    <xf numFmtId="0" fontId="13" fillId="0" borderId="3" xfId="0" applyFont="1" applyBorder="1" applyAlignment="1">
      <alignment horizontal="center" vertical="center"/>
    </xf>
    <xf numFmtId="0" fontId="13" fillId="0" borderId="3" xfId="0" applyFont="1" applyBorder="1" applyAlignment="1">
      <alignment horizontal="center" vertical="center" wrapText="1"/>
    </xf>
    <xf numFmtId="2" fontId="13" fillId="0" borderId="3" xfId="0" applyNumberFormat="1" applyFont="1" applyBorder="1" applyAlignment="1">
      <alignment horizontal="center" vertical="center" wrapText="1"/>
    </xf>
    <xf numFmtId="0" fontId="5" fillId="0" borderId="0" xfId="0" applyFont="1" applyAlignment="1">
      <alignment horizontal="left" vertical="center"/>
    </xf>
    <xf numFmtId="0" fontId="23" fillId="0" borderId="13" xfId="23" applyFont="1" applyBorder="1" applyAlignment="1">
      <alignment horizontal="left" vertical="center" wrapText="1"/>
    </xf>
    <xf numFmtId="164" fontId="12" fillId="0" borderId="3" xfId="0" applyNumberFormat="1" applyFont="1" applyBorder="1">
      <alignment horizontal="left" vertical="center" wrapText="1"/>
    </xf>
    <xf numFmtId="0" fontId="14" fillId="2" borderId="3" xfId="0" applyFont="1" applyFill="1" applyBorder="1" applyAlignment="1">
      <alignment horizontal="center" vertical="center" wrapText="1"/>
    </xf>
    <xf numFmtId="164" fontId="17" fillId="4" borderId="3" xfId="2" applyFont="1" applyFill="1" applyBorder="1" applyAlignment="1">
      <alignment horizontal="center" vertical="center"/>
      <extLst>
        <ext xmlns:xfpb="http://schemas.microsoft.com/office/spreadsheetml/2022/featurepropertybag" uri="{C7286773-470A-42A8-94C5-96B5CB345126}">
          <xfpb:xfComplement i="0"/>
        </ext>
      </extLst>
    </xf>
    <xf numFmtId="3" fontId="13" fillId="6" borderId="3" xfId="1" applyFont="1" applyFill="1" applyBorder="1">
      <alignment horizontal="center" vertical="center"/>
    </xf>
    <xf numFmtId="0" fontId="11" fillId="6" borderId="3" xfId="19" applyFont="1" applyFill="1" applyBorder="1" applyAlignment="1">
      <alignment horizontal="center" vertical="center" wrapText="1"/>
    </xf>
    <xf numFmtId="164" fontId="12" fillId="6" borderId="3" xfId="2" applyFont="1" applyFill="1" applyBorder="1">
      <alignment horizontal="right" vertical="center"/>
    </xf>
    <xf numFmtId="2" fontId="12" fillId="6" borderId="3" xfId="2" applyNumberFormat="1" applyFont="1" applyFill="1" applyBorder="1">
      <alignment horizontal="right" vertical="center"/>
    </xf>
    <xf numFmtId="164" fontId="12" fillId="6" borderId="3" xfId="0" applyNumberFormat="1" applyFont="1" applyFill="1" applyBorder="1">
      <alignment horizontal="left" vertical="center" wrapText="1"/>
    </xf>
    <xf numFmtId="164" fontId="12" fillId="5" borderId="3" xfId="0" applyNumberFormat="1" applyFont="1" applyFill="1" applyBorder="1">
      <alignment horizontal="left" vertical="center" wrapText="1"/>
    </xf>
    <xf numFmtId="0" fontId="27" fillId="0" borderId="0" xfId="0" applyFont="1">
      <alignment horizontal="left" vertical="center" wrapText="1"/>
    </xf>
    <xf numFmtId="0" fontId="27" fillId="0" borderId="0" xfId="0" applyFont="1" applyAlignment="1">
      <alignment horizontal="center" vertical="center" wrapText="1"/>
    </xf>
    <xf numFmtId="0" fontId="28" fillId="6" borderId="3" xfId="0" quotePrefix="1" applyFont="1" applyFill="1" applyBorder="1">
      <alignment horizontal="left" vertical="center" wrapText="1"/>
    </xf>
    <xf numFmtId="164" fontId="29" fillId="0" borderId="3" xfId="0" applyNumberFormat="1" applyFont="1" applyBorder="1">
      <alignment horizontal="left" vertical="center" wrapText="1"/>
    </xf>
    <xf numFmtId="164" fontId="29" fillId="5" borderId="3" xfId="0" applyNumberFormat="1" applyFont="1" applyFill="1" applyBorder="1">
      <alignment horizontal="left" vertical="center" wrapText="1"/>
    </xf>
    <xf numFmtId="0" fontId="9" fillId="0" borderId="10" xfId="0" applyFont="1" applyBorder="1">
      <alignment horizontal="left" vertical="center" wrapText="1"/>
    </xf>
    <xf numFmtId="0" fontId="14" fillId="2" borderId="3" xfId="0" applyFont="1" applyFill="1" applyBorder="1" applyAlignment="1">
      <alignment horizontal="center" vertical="center"/>
    </xf>
    <xf numFmtId="2" fontId="14" fillId="2" borderId="3" xfId="0" applyNumberFormat="1" applyFont="1" applyFill="1" applyBorder="1" applyAlignment="1">
      <alignment horizontal="center" vertical="center" wrapText="1"/>
    </xf>
    <xf numFmtId="0" fontId="13" fillId="0" borderId="17" xfId="0" applyFont="1" applyBorder="1">
      <alignment horizontal="left" vertical="center" wrapText="1"/>
    </xf>
    <xf numFmtId="0" fontId="10" fillId="3" borderId="10" xfId="0" applyFont="1" applyFill="1" applyBorder="1" applyAlignment="1">
      <alignment horizontal="center" vertical="center" wrapText="1"/>
    </xf>
    <xf numFmtId="3" fontId="13" fillId="3" borderId="4" xfId="1" applyFont="1" applyFill="1" applyBorder="1">
      <alignment horizontal="center" vertical="center"/>
    </xf>
    <xf numFmtId="3" fontId="13" fillId="6" borderId="4" xfId="1" applyFont="1" applyFill="1" applyBorder="1">
      <alignment horizontal="center" vertical="center"/>
    </xf>
    <xf numFmtId="0" fontId="14" fillId="2" borderId="6" xfId="0" applyFont="1" applyFill="1" applyBorder="1" applyAlignment="1">
      <alignment horizontal="center" vertical="center"/>
    </xf>
    <xf numFmtId="0" fontId="17" fillId="4" borderId="6" xfId="0" applyFont="1" applyFill="1" applyBorder="1" applyAlignment="1">
      <alignment horizontal="center" vertical="center"/>
    </xf>
    <xf numFmtId="0" fontId="11" fillId="3" borderId="6" xfId="19" applyFont="1" applyFill="1" applyBorder="1" applyAlignment="1">
      <alignment horizontal="center" vertical="center" wrapText="1"/>
    </xf>
    <xf numFmtId="0" fontId="11" fillId="3" borderId="18" xfId="19" applyFont="1" applyFill="1" applyBorder="1" applyAlignment="1">
      <alignment horizontal="center" vertical="center" wrapText="1"/>
    </xf>
    <xf numFmtId="0" fontId="11" fillId="3" borderId="19" xfId="19" applyFont="1" applyFill="1" applyBorder="1" applyAlignment="1">
      <alignment horizontal="center" vertical="center" wrapText="1"/>
    </xf>
    <xf numFmtId="0" fontId="11" fillId="3" borderId="20" xfId="19" applyFont="1" applyFill="1" applyBorder="1" applyAlignment="1">
      <alignment horizontal="center" vertical="center" wrapText="1"/>
    </xf>
    <xf numFmtId="0" fontId="11" fillId="6" borderId="6" xfId="19" applyFont="1" applyFill="1" applyBorder="1" applyAlignment="1">
      <alignment horizontal="center" vertical="center" wrapText="1"/>
    </xf>
    <xf numFmtId="0" fontId="9" fillId="0" borderId="9" xfId="0" applyFont="1" applyBorder="1">
      <alignment horizontal="left" vertical="center" wrapText="1"/>
    </xf>
    <xf numFmtId="3" fontId="13" fillId="0" borderId="0" xfId="1" applyFont="1" applyFill="1" applyBorder="1">
      <alignment horizontal="center" vertical="center"/>
    </xf>
    <xf numFmtId="0" fontId="28" fillId="0" borderId="0" xfId="0" quotePrefix="1" applyFont="1">
      <alignment horizontal="left" vertical="center" wrapText="1"/>
    </xf>
    <xf numFmtId="0" fontId="11" fillId="0" borderId="0" xfId="19" applyFont="1" applyAlignment="1">
      <alignment horizontal="center" vertical="center" wrapText="1"/>
    </xf>
    <xf numFmtId="164" fontId="12" fillId="0" borderId="0" xfId="2" applyFont="1" applyFill="1" applyBorder="1">
      <alignment horizontal="right" vertical="center"/>
    </xf>
    <xf numFmtId="2" fontId="12" fillId="0" borderId="0" xfId="2" applyNumberFormat="1" applyFont="1" applyFill="1" applyBorder="1">
      <alignment horizontal="right" vertical="center"/>
    </xf>
    <xf numFmtId="164" fontId="12" fillId="0" borderId="0" xfId="0" applyNumberFormat="1" applyFont="1">
      <alignment horizontal="left" vertical="center" wrapText="1"/>
    </xf>
    <xf numFmtId="0" fontId="27" fillId="0" borderId="3" xfId="19" applyFont="1" applyBorder="1" applyAlignment="1">
      <alignment horizontal="center" vertical="center" wrapText="1"/>
    </xf>
    <xf numFmtId="0" fontId="27" fillId="7" borderId="3" xfId="0" applyFont="1" applyFill="1" applyBorder="1" applyAlignment="1">
      <alignment horizontal="center" vertical="center" wrapText="1"/>
    </xf>
    <xf numFmtId="10" fontId="30" fillId="4" borderId="3" xfId="3" applyFont="1" applyFill="1" applyBorder="1" applyAlignment="1">
      <alignment horizontal="center" vertical="center" wrapText="1"/>
      <extLst>
        <ext xmlns:xfpb="http://schemas.microsoft.com/office/spreadsheetml/2022/featurepropertybag" uri="{C7286773-470A-42A8-94C5-96B5CB345126}">
          <xfpb:xfComplement i="0"/>
        </ext>
      </extLst>
    </xf>
    <xf numFmtId="9" fontId="31" fillId="4" borderId="3" xfId="3" applyNumberFormat="1" applyFont="1" applyFill="1" applyBorder="1" applyAlignment="1">
      <alignment horizontal="center" vertical="center"/>
      <extLst>
        <ext xmlns:xfpb="http://schemas.microsoft.com/office/spreadsheetml/2022/featurepropertybag" uri="{C7286773-470A-42A8-94C5-96B5CB345126}">
          <xfpb:xfComplement i="0"/>
        </ext>
      </extLst>
    </xf>
    <xf numFmtId="164" fontId="13" fillId="4" borderId="3" xfId="2" applyFont="1" applyFill="1" applyBorder="1" applyAlignment="1">
      <alignment horizontal="center" vertical="center"/>
      <extLst>
        <ext xmlns:xfpb="http://schemas.microsoft.com/office/spreadsheetml/2022/featurepropertybag" uri="{C7286773-470A-42A8-94C5-96B5CB345126}">
          <xfpb:xfComplement i="0"/>
        </ext>
      </extLst>
    </xf>
    <xf numFmtId="0" fontId="33" fillId="0" borderId="0" xfId="0" applyFont="1" applyAlignment="1">
      <alignment horizontal="left" vertical="center"/>
    </xf>
    <xf numFmtId="0" fontId="32" fillId="7" borderId="0" xfId="0" applyFont="1" applyFill="1">
      <alignment horizontal="left" vertical="center" wrapText="1"/>
    </xf>
    <xf numFmtId="0" fontId="34" fillId="0" borderId="0" xfId="0" applyFont="1">
      <alignment horizontal="left" vertical="center" wrapText="1"/>
    </xf>
    <xf numFmtId="0" fontId="32" fillId="7" borderId="21" xfId="0" applyFont="1" applyFill="1" applyBorder="1">
      <alignment horizontal="left" vertical="center" wrapText="1"/>
    </xf>
    <xf numFmtId="0" fontId="0" fillId="0" borderId="21" xfId="0" applyBorder="1">
      <alignment horizontal="left" vertical="center" wrapText="1"/>
    </xf>
    <xf numFmtId="0" fontId="3" fillId="0" borderId="21" xfId="19" applyBorder="1">
      <alignment horizontal="left" vertical="center" wrapText="1"/>
    </xf>
    <xf numFmtId="164" fontId="0" fillId="0" borderId="21" xfId="2" applyFont="1" applyBorder="1">
      <alignment horizontal="right" vertical="center"/>
    </xf>
    <xf numFmtId="0" fontId="0" fillId="0" borderId="21" xfId="19" applyFont="1" applyBorder="1">
      <alignment horizontal="left" vertical="center" wrapText="1"/>
    </xf>
    <xf numFmtId="0" fontId="35" fillId="0" borderId="0" xfId="7" applyFont="1" applyAlignment="1">
      <alignment horizontal="center" vertical="center" wrapText="1"/>
    </xf>
    <xf numFmtId="164" fontId="13" fillId="3" borderId="0" xfId="2" applyFont="1" applyFill="1" applyBorder="1">
      <alignment horizontal="right" vertical="center"/>
    </xf>
    <xf numFmtId="0" fontId="37" fillId="0" borderId="0" xfId="0" applyFont="1" applyAlignment="1">
      <alignment horizontal="center" vertical="center" wrapText="1"/>
    </xf>
    <xf numFmtId="0" fontId="13" fillId="0" borderId="0" xfId="0" applyFont="1" applyAlignment="1">
      <alignment vertical="center" wrapText="1"/>
    </xf>
    <xf numFmtId="0" fontId="9" fillId="0" borderId="0" xfId="0" applyFont="1" applyAlignment="1">
      <alignment vertical="top" wrapText="1"/>
    </xf>
    <xf numFmtId="164" fontId="9" fillId="0" borderId="0" xfId="2" applyFont="1">
      <alignment horizontal="right" vertical="center"/>
    </xf>
    <xf numFmtId="0" fontId="9" fillId="3" borderId="10" xfId="0" applyFont="1" applyFill="1" applyBorder="1" applyAlignment="1">
      <alignment horizontal="center" vertical="center" wrapText="1"/>
    </xf>
    <xf numFmtId="10" fontId="14" fillId="4" borderId="3" xfId="3" applyFont="1" applyFill="1" applyBorder="1" applyAlignment="1">
      <alignment horizontal="center" vertical="center" wrapText="1"/>
      <extLst>
        <ext xmlns:xfpb="http://schemas.microsoft.com/office/spreadsheetml/2022/featurepropertybag" uri="{C7286773-470A-42A8-94C5-96B5CB345126}">
          <xfpb:xfComplement i="0"/>
        </ext>
      </extLst>
    </xf>
    <xf numFmtId="10" fontId="13" fillId="4" borderId="3" xfId="3" applyFont="1" applyFill="1" applyBorder="1" applyAlignment="1">
      <alignment horizontal="center" vertical="center" wrapText="1"/>
      <extLst>
        <ext xmlns:xfpb="http://schemas.microsoft.com/office/spreadsheetml/2022/featurepropertybag" uri="{C7286773-470A-42A8-94C5-96B5CB345126}">
          <xfpb:xfComplement i="0"/>
        </ext>
      </extLst>
    </xf>
    <xf numFmtId="0" fontId="5" fillId="0" borderId="0" xfId="0" applyFont="1">
      <alignment horizontal="left" vertical="center" wrapText="1"/>
    </xf>
    <xf numFmtId="0" fontId="0" fillId="0" borderId="0" xfId="0" applyAlignment="1">
      <alignment horizontal="center" vertical="center" wrapText="1"/>
    </xf>
    <xf numFmtId="44" fontId="0" fillId="0" borderId="0" xfId="0" applyNumberFormat="1">
      <alignment horizontal="left" vertical="center" wrapText="1"/>
    </xf>
    <xf numFmtId="10" fontId="30" fillId="4" borderId="4" xfId="3" applyFont="1" applyFill="1" applyBorder="1" applyAlignment="1">
      <alignment horizontal="center" vertical="center" wrapText="1"/>
      <extLst>
        <ext xmlns:xfpb="http://schemas.microsoft.com/office/spreadsheetml/2022/featurepropertybag" uri="{C7286773-470A-42A8-94C5-96B5CB345126}">
          <xfpb:xfComplement i="0"/>
        </ext>
      </extLst>
    </xf>
    <xf numFmtId="9" fontId="31" fillId="4" borderId="4" xfId="3" applyNumberFormat="1" applyFont="1" applyFill="1" applyBorder="1" applyAlignment="1">
      <alignment horizontal="center" vertical="center"/>
      <extLst>
        <ext xmlns:xfpb="http://schemas.microsoft.com/office/spreadsheetml/2022/featurepropertybag" uri="{C7286773-470A-42A8-94C5-96B5CB345126}">
          <xfpb:xfComplement i="0"/>
        </ext>
      </extLst>
    </xf>
    <xf numFmtId="164" fontId="12" fillId="5" borderId="4" xfId="0" applyNumberFormat="1" applyFont="1" applyFill="1" applyBorder="1">
      <alignment horizontal="left" vertical="center" wrapText="1"/>
    </xf>
    <xf numFmtId="164" fontId="12" fillId="6" borderId="4" xfId="0" applyNumberFormat="1" applyFont="1" applyFill="1" applyBorder="1">
      <alignment horizontal="left" vertical="center" wrapText="1"/>
    </xf>
    <xf numFmtId="0" fontId="9" fillId="0" borderId="8" xfId="0" applyFont="1" applyBorder="1">
      <alignment horizontal="left" vertical="center" wrapText="1"/>
    </xf>
    <xf numFmtId="0" fontId="18" fillId="4" borderId="3" xfId="17" applyFont="1" applyFill="1" applyBorder="1" applyAlignment="1">
      <alignment horizontal="center" vertical="top" wrapText="1"/>
    </xf>
    <xf numFmtId="164" fontId="12" fillId="0" borderId="3" xfId="2" applyFont="1" applyFill="1" applyBorder="1">
      <alignment horizontal="right" vertical="center"/>
    </xf>
    <xf numFmtId="0" fontId="13" fillId="0" borderId="5" xfId="0" applyFont="1" applyBorder="1" applyAlignment="1">
      <alignment horizontal="left" vertical="top" wrapText="1"/>
    </xf>
    <xf numFmtId="164" fontId="26" fillId="4" borderId="7" xfId="2" applyFont="1" applyFill="1" applyBorder="1" applyAlignment="1">
      <alignment horizontal="center" vertical="center" wrapText="1"/>
    </xf>
    <xf numFmtId="164" fontId="26" fillId="4" borderId="9" xfId="2" applyFont="1" applyFill="1" applyBorder="1" applyAlignment="1">
      <alignment horizontal="center" vertical="center" wrapText="1"/>
    </xf>
    <xf numFmtId="0" fontId="12" fillId="0" borderId="0" xfId="0" applyFont="1">
      <alignment horizontal="left" vertical="center" wrapText="1"/>
    </xf>
    <xf numFmtId="0" fontId="5" fillId="0" borderId="0" xfId="10">
      <alignment horizontal="center" wrapText="1"/>
    </xf>
    <xf numFmtId="0" fontId="36" fillId="2" borderId="14" xfId="15" applyFont="1" applyBorder="1" applyAlignment="1">
      <alignment horizontal="left" vertical="center" wrapText="1"/>
    </xf>
    <xf numFmtId="0" fontId="36" fillId="2" borderId="15" xfId="15" applyFont="1" applyBorder="1" applyAlignment="1">
      <alignment horizontal="left" vertical="center" wrapText="1"/>
    </xf>
    <xf numFmtId="0" fontId="36" fillId="2" borderId="14" xfId="15" applyFont="1" applyBorder="1" applyAlignment="1">
      <alignment horizontal="center" vertical="center" wrapText="1"/>
    </xf>
    <xf numFmtId="0" fontId="36" fillId="2" borderId="16" xfId="15" applyFont="1" applyBorder="1" applyAlignment="1">
      <alignment horizontal="center" vertical="center" wrapText="1"/>
    </xf>
    <xf numFmtId="0" fontId="36" fillId="2" borderId="15" xfId="15" applyFont="1" applyBorder="1" applyAlignment="1">
      <alignment horizontal="center" vertical="center" wrapText="1"/>
    </xf>
    <xf numFmtId="0" fontId="0" fillId="0" borderId="21" xfId="0" applyBorder="1" applyAlignment="1">
      <alignment horizontal="center" vertical="center" wrapText="1"/>
    </xf>
  </cellXfs>
  <cellStyles count="24">
    <cellStyle name="Comma" xfId="1" builtinId="3" customBuiltin="1"/>
    <cellStyle name="Currency" xfId="2" builtinId="4" customBuiltin="1"/>
    <cellStyle name="Custom Field" xfId="17" xr:uid="{00000000-0005-0000-0000-000002000000}"/>
    <cellStyle name="Date" xfId="21" xr:uid="{00000000-0005-0000-0000-000003000000}"/>
    <cellStyle name="Date label" xfId="14" xr:uid="{00000000-0005-0000-0000-000004000000}"/>
    <cellStyle name="Explanatory Text" xfId="11" builtinId="53" customBuiltin="1"/>
    <cellStyle name="Followed Hyperlink" xfId="20" builtinId="9" customBuiltin="1"/>
    <cellStyle name="Heading 1" xfId="5" builtinId="16" customBuiltin="1"/>
    <cellStyle name="Heading 2" xfId="6" builtinId="17" customBuiltin="1"/>
    <cellStyle name="Heading 3" xfId="7" builtinId="18" customBuiltin="1"/>
    <cellStyle name="Heading 4" xfId="8" builtinId="19" customBuiltin="1"/>
    <cellStyle name="Hyperlink" xfId="19" builtinId="8" customBuiltin="1"/>
    <cellStyle name="Input" xfId="9" builtinId="20" customBuiltin="1"/>
    <cellStyle name="Linked Cell" xfId="23" builtinId="24"/>
    <cellStyle name="Name" xfId="22" xr:uid="{00000000-0005-0000-0000-00000D000000}"/>
    <cellStyle name="Normal" xfId="0" builtinId="0" customBuiltin="1"/>
    <cellStyle name="Note" xfId="10" builtinId="10" customBuiltin="1"/>
    <cellStyle name="Percent" xfId="3" builtinId="5" customBuiltin="1"/>
    <cellStyle name="Phone" xfId="13" xr:uid="{00000000-0005-0000-0000-000011000000}"/>
    <cellStyle name="Shipping Date" xfId="18" xr:uid="{00000000-0005-0000-0000-000012000000}"/>
    <cellStyle name="Shipping Details" xfId="15" xr:uid="{00000000-0005-0000-0000-000013000000}"/>
    <cellStyle name="Taxable?" xfId="16" xr:uid="{00000000-0005-0000-0000-000014000000}"/>
    <cellStyle name="Title" xfId="4" builtinId="15" customBuiltin="1"/>
    <cellStyle name="Total" xfId="12" builtinId="25" customBuiltin="1"/>
  </cellStyles>
  <dxfs count="64">
    <dxf>
      <font>
        <color rgb="FF006100"/>
      </font>
      <fill>
        <patternFill>
          <bgColor rgb="FF00B050"/>
        </patternFill>
      </fill>
    </dxf>
    <dxf>
      <font>
        <color rgb="FF006100"/>
      </font>
      <fill>
        <patternFill>
          <bgColor rgb="FF00B050"/>
        </patternFill>
      </fill>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family val="2"/>
        <scheme val="none"/>
      </font>
      <numFmt numFmtId="16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family val="2"/>
        <scheme val="none"/>
      </font>
    </dxf>
    <dxf>
      <font>
        <b val="0"/>
        <i val="0"/>
        <strike val="0"/>
        <condense val="0"/>
        <extend val="0"/>
        <outline val="0"/>
        <shadow val="0"/>
        <u val="none"/>
        <vertAlign val="baseline"/>
        <sz val="11"/>
        <color auto="1"/>
        <name val="Arial Nova"/>
        <family val="2"/>
        <scheme val="none"/>
      </font>
      <numFmt numFmtId="164" formatCode="_(&quot;$&quot;* #,##0.00_);_(&quot;$&quot;* \(#,##0.00\);_(&quot;$&quot;* &quot;-&quot;??_);_(@_)"/>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numFmt numFmtId="164" formatCode="_(&quot;$&quot;* #,##0.00_);_(&quot;$&quot;* \(#,##0.00\);_(&quot;$&quot;* &quot;-&quot;??_);_(@_)"/>
    </dxf>
    <dxf>
      <font>
        <b val="0"/>
        <i val="0"/>
        <strike val="0"/>
        <condense val="0"/>
        <extend val="0"/>
        <outline val="0"/>
        <shadow val="0"/>
        <u val="none"/>
        <vertAlign val="baseline"/>
        <sz val="11"/>
        <color auto="1"/>
        <name val="Arial Nova"/>
        <family val="2"/>
        <scheme val="none"/>
      </font>
      <numFmt numFmtId="164" formatCode="_(&quot;$&quot;* #,##0.00_);_(&quot;$&quot;* \(#,##0.00\);_(&quot;$&quot;* &quot;-&quot;??_);_(@_)"/>
      <alignment horizontal="right" vertical="center" textRotation="0" wrapText="0" indent="0" justifyLastLine="0" shrinkToFit="0" readingOrder="0"/>
    </dxf>
    <dxf>
      <font>
        <b val="0"/>
        <i val="0"/>
        <strike val="0"/>
        <condense val="0"/>
        <extend val="0"/>
        <outline val="0"/>
        <shadow val="0"/>
        <u val="none"/>
        <vertAlign val="baseline"/>
        <sz val="11"/>
        <color auto="1"/>
        <name val="Arial Nova"/>
        <family val="2"/>
        <scheme val="none"/>
      </font>
      <numFmt numFmtId="2" formatCode="0.0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ova"/>
        <family val="2"/>
        <scheme val="none"/>
      </font>
      <numFmt numFmtId="164" formatCode="_(&quot;$&quot;* #,##0.00_);_(&quot;$&quot;* \(#,##0.00\);_(&quot;$&quot;* &quot;-&quot;??_);_(@_)"/>
      <alignment horizontal="right" vertical="center" textRotation="0" wrapText="0" indent="0" justifyLastLine="0" shrinkToFit="0" readingOrder="0"/>
    </dxf>
    <dxf>
      <font>
        <b/>
        <i val="0"/>
        <strike val="0"/>
        <condense val="0"/>
        <extend val="0"/>
        <outline val="0"/>
        <shadow val="0"/>
        <u val="none"/>
        <vertAlign val="baseline"/>
        <sz val="11"/>
        <color auto="1"/>
        <name val="Arial Nova"/>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fill>
        <patternFill>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Arial Nova"/>
        <scheme val="none"/>
      </font>
    </dxf>
    <dxf>
      <font>
        <strike val="0"/>
        <outline val="0"/>
        <shadow val="0"/>
        <u val="none"/>
        <vertAlign val="baseline"/>
        <color auto="1"/>
        <name val="Arial Nova"/>
        <scheme val="none"/>
      </font>
    </dxf>
    <dxf>
      <border outline="0">
        <bottom style="thin">
          <color indexed="64"/>
        </bottom>
      </border>
    </dxf>
    <dxf>
      <alignment vertical="center" textRotation="0" wrapText="1" justifyLastLine="0" shrinkToFit="0" readingOrder="0"/>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numFmt numFmtId="164" formatCode="_(&quot;$&quot;* #,##0.00_);_(&quot;$&quot;* \(#,##0.00\);_(&quot;$&quot;* &quot;-&quot;??_);_(@_)"/>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family val="2"/>
        <scheme val="none"/>
      </font>
    </dxf>
    <dxf>
      <font>
        <b val="0"/>
        <i val="0"/>
        <strike val="0"/>
        <condense val="0"/>
        <extend val="0"/>
        <outline val="0"/>
        <shadow val="0"/>
        <u val="none"/>
        <vertAlign val="baseline"/>
        <sz val="11"/>
        <color auto="1"/>
        <name val="Arial Nova"/>
        <family val="2"/>
        <scheme val="none"/>
      </font>
      <numFmt numFmtId="16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Nova"/>
        <family val="2"/>
        <scheme val="none"/>
      </font>
      <numFmt numFmtId="164" formatCode="_(&quot;$&quot;* #,##0.00_);_(&quot;$&quot;* \(#,##0.00\);_(&quot;$&quot;* &quot;-&quot;??_);_(@_)"/>
      <alignment horizontal="right" vertical="center" textRotation="0" wrapText="0" indent="0" justifyLastLine="0" shrinkToFit="0" readingOrder="0"/>
    </dxf>
    <dxf>
      <font>
        <b val="0"/>
        <i val="0"/>
        <strike val="0"/>
        <condense val="0"/>
        <extend val="0"/>
        <outline val="0"/>
        <shadow val="0"/>
        <u val="none"/>
        <vertAlign val="baseline"/>
        <sz val="11"/>
        <color auto="1"/>
        <name val="Arial Nova"/>
        <family val="2"/>
        <scheme val="none"/>
      </font>
      <numFmt numFmtId="166" formatCode="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Nova"/>
        <family val="2"/>
        <scheme val="none"/>
      </font>
      <numFmt numFmtId="164" formatCode="_(&quot;$&quot;* #,##0.00_);_(&quot;$&quot;* \(#,##0.00\);_(&quot;$&quot;* &quot;-&quot;??_);_(@_)"/>
      <alignment horizontal="right" vertical="center" textRotation="0" wrapText="0" indent="0" justifyLastLine="0" shrinkToFit="0" readingOrder="0"/>
    </dxf>
    <dxf>
      <font>
        <b/>
        <i val="0"/>
        <strike val="0"/>
        <condense val="0"/>
        <extend val="0"/>
        <outline val="0"/>
        <shadow val="0"/>
        <u val="none"/>
        <vertAlign val="baseline"/>
        <sz val="11"/>
        <color auto="1"/>
        <name val="Arial Nova"/>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fill>
        <patternFill>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dxf>
    <dxf>
      <border outline="0">
        <bottom style="thin">
          <color indexed="64"/>
        </bottom>
      </border>
    </dxf>
    <dxf>
      <fill>
        <patternFill>
          <bgColor theme="0" tint="-4.9989318521683403E-2"/>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theme="0" tint="-4.9989318521683403E-2"/>
        </patternFill>
      </fill>
      <border>
        <left style="thin">
          <color theme="0" tint="-0.34998626667073579"/>
        </left>
        <right style="thin">
          <color theme="0" tint="-0.34998626667073579"/>
        </right>
        <top style="thin">
          <color theme="0" tint="-0.34998626667073579"/>
        </top>
        <bottom style="thin">
          <color theme="0" tint="-0.34998626667073579"/>
        </bottom>
      </border>
    </dxf>
    <dxf>
      <border diagonalUp="0" diagonalDown="0">
        <left/>
        <right/>
        <top style="thin">
          <color theme="0" tint="-0.34998626667073579"/>
        </top>
        <bottom/>
        <vertical/>
        <horizontal/>
      </border>
    </dxf>
    <dxf>
      <font>
        <b/>
        <i val="0"/>
      </font>
      <fill>
        <patternFill>
          <bgColor theme="0" tint="-4.9989318521683403E-2"/>
        </patternFill>
      </fill>
      <border>
        <left style="thin">
          <color theme="0" tint="-0.34998626667073579"/>
        </left>
        <right style="thin">
          <color theme="0" tint="-0.34998626667073579"/>
        </right>
        <top style="thin">
          <color theme="0" tint="-0.34998626667073579"/>
        </top>
        <bottom style="thin">
          <color theme="0" tint="-0.34998626667073579"/>
        </bottom>
      </border>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s>
  <tableStyles count="1" defaultTableStyle="TableStyleMedium2" defaultPivotStyle="PivotStyleLight16">
    <tableStyle name="Price quote with tax calculation" pivot="0" count="5" xr9:uid="{00000000-0011-0000-FFFF-FFFF00000000}">
      <tableStyleElement type="wholeTable" dxfId="63"/>
      <tableStyleElement type="headerRow" dxfId="62"/>
      <tableStyleElement type="totalRow" dxfId="61"/>
      <tableStyleElement type="lastColumn" dxfId="60"/>
      <tableStyleElement type="lastTotalCell" dxfId="5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D8E4E8"/>
      <rgbColor rgb="0099CCFF"/>
      <rgbColor rgb="00EAEAEA"/>
      <rgbColor rgb="00CC99FF"/>
      <rgbColor rgb="00F1F2D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12"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5" Type="http://schemas.openxmlformats.org/officeDocument/2006/relationships/customXml" Target="../customXml/item2.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jpe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7" Type="http://schemas.openxmlformats.org/officeDocument/2006/relationships/image" Target="../media/image9.jpeg"/><Relationship Id="rId2" Type="http://schemas.openxmlformats.org/officeDocument/2006/relationships/image" Target="../media/image4.jpe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jpe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jpeg"/><Relationship Id="rId45" Type="http://schemas.openxmlformats.org/officeDocument/2006/relationships/image" Target="../media/image47.png"/><Relationship Id="rId5" Type="http://schemas.openxmlformats.org/officeDocument/2006/relationships/image" Target="../media/image7.jpe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10" Type="http://schemas.openxmlformats.org/officeDocument/2006/relationships/image" Target="../media/image12.jpe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jpe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jpe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jpeg"/><Relationship Id="rId46" Type="http://schemas.openxmlformats.org/officeDocument/2006/relationships/image" Target="../media/image48.jpg"/><Relationship Id="rId20" Type="http://schemas.openxmlformats.org/officeDocument/2006/relationships/image" Target="../media/image22.jp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s>
</file>

<file path=xl/drawings/_rels/drawing2.xml.rels><?xml version="1.0" encoding="UTF-8" standalone="yes"?>
<Relationships xmlns="http://schemas.openxmlformats.org/package/2006/relationships"><Relationship Id="rId13" Type="http://schemas.openxmlformats.org/officeDocument/2006/relationships/image" Target="../media/image61.png"/><Relationship Id="rId18" Type="http://schemas.openxmlformats.org/officeDocument/2006/relationships/hyperlink" Target="https://www.wentworthcare.com.au/bendigo-sofa" TargetMode="External"/><Relationship Id="rId26" Type="http://schemas.openxmlformats.org/officeDocument/2006/relationships/image" Target="../media/image68.png"/><Relationship Id="rId3" Type="http://schemas.openxmlformats.org/officeDocument/2006/relationships/hyperlink" Target="https://www.wentworthcare.com.au/bonnie-sofa" TargetMode="External"/><Relationship Id="rId21" Type="http://schemas.openxmlformats.org/officeDocument/2006/relationships/hyperlink" Target="https://www.wentworthcare.com.au/sunnysofabed" TargetMode="External"/><Relationship Id="rId34" Type="http://schemas.openxmlformats.org/officeDocument/2006/relationships/image" Target="../media/image73.png"/><Relationship Id="rId7" Type="http://schemas.openxmlformats.org/officeDocument/2006/relationships/image" Target="../media/image58.JPG"/><Relationship Id="rId12" Type="http://schemas.openxmlformats.org/officeDocument/2006/relationships/hyperlink" Target="https://www.wentworthcare.com.au/amalfi-sofa" TargetMode="External"/><Relationship Id="rId17" Type="http://schemas.openxmlformats.org/officeDocument/2006/relationships/image" Target="../media/image63.jpeg"/><Relationship Id="rId25" Type="http://schemas.openxmlformats.org/officeDocument/2006/relationships/hyperlink" Target="https://www.wentworthcare.com.au/carlisle" TargetMode="External"/><Relationship Id="rId33" Type="http://schemas.openxmlformats.org/officeDocument/2006/relationships/image" Target="../media/image72.png"/><Relationship Id="rId2" Type="http://schemas.openxmlformats.org/officeDocument/2006/relationships/image" Target="../media/image55.JPG"/><Relationship Id="rId16" Type="http://schemas.openxmlformats.org/officeDocument/2006/relationships/hyperlink" Target="https://www.wentworthcare.com.au/marlena-armchair" TargetMode="External"/><Relationship Id="rId20" Type="http://schemas.openxmlformats.org/officeDocument/2006/relationships/image" Target="../media/image65.png"/><Relationship Id="rId29" Type="http://schemas.openxmlformats.org/officeDocument/2006/relationships/image" Target="../media/image70.jpeg"/><Relationship Id="rId1" Type="http://schemas.openxmlformats.org/officeDocument/2006/relationships/hyperlink" Target="https://www.wentworthcare.com.au/prole-sofa" TargetMode="External"/><Relationship Id="rId6" Type="http://schemas.openxmlformats.org/officeDocument/2006/relationships/image" Target="../media/image57.png"/><Relationship Id="rId11" Type="http://schemas.openxmlformats.org/officeDocument/2006/relationships/image" Target="../media/image60.png"/><Relationship Id="rId24" Type="http://schemas.openxmlformats.org/officeDocument/2006/relationships/image" Target="../media/image67.png"/><Relationship Id="rId32" Type="http://schemas.openxmlformats.org/officeDocument/2006/relationships/image" Target="../media/image22.jpg"/><Relationship Id="rId5" Type="http://schemas.openxmlformats.org/officeDocument/2006/relationships/hyperlink" Target="https://www.wentworthcare.com.au/manhattansofa" TargetMode="External"/><Relationship Id="rId15" Type="http://schemas.openxmlformats.org/officeDocument/2006/relationships/image" Target="../media/image62.jpeg"/><Relationship Id="rId23" Type="http://schemas.openxmlformats.org/officeDocument/2006/relationships/hyperlink" Target="https://www.wentworthcare.com.au/royal-sofa" TargetMode="External"/><Relationship Id="rId28" Type="http://schemas.openxmlformats.org/officeDocument/2006/relationships/hyperlink" Target="https://www.wentworthcare.com.au/portsmouth-tub-chair" TargetMode="External"/><Relationship Id="rId10" Type="http://schemas.openxmlformats.org/officeDocument/2006/relationships/hyperlink" Target="https://www.wentworthcare.com.au/hannahchaircollection" TargetMode="External"/><Relationship Id="rId19" Type="http://schemas.openxmlformats.org/officeDocument/2006/relationships/image" Target="../media/image64.png"/><Relationship Id="rId31" Type="http://schemas.openxmlformats.org/officeDocument/2006/relationships/image" Target="../media/image71.png"/><Relationship Id="rId4" Type="http://schemas.openxmlformats.org/officeDocument/2006/relationships/image" Target="../media/image56.JPG"/><Relationship Id="rId9" Type="http://schemas.openxmlformats.org/officeDocument/2006/relationships/image" Target="../media/image59.JPG"/><Relationship Id="rId14" Type="http://schemas.openxmlformats.org/officeDocument/2006/relationships/hyperlink" Target="https://www.wentworthcare.com.au/bentley" TargetMode="External"/><Relationship Id="rId22" Type="http://schemas.openxmlformats.org/officeDocument/2006/relationships/image" Target="../media/image66.png"/><Relationship Id="rId27" Type="http://schemas.openxmlformats.org/officeDocument/2006/relationships/image" Target="../media/image69.jpeg"/><Relationship Id="rId30" Type="http://schemas.openxmlformats.org/officeDocument/2006/relationships/hyperlink" Target="https://www.wentworthcare.com.au/bowman-wingback-armchair-sofa" TargetMode="External"/><Relationship Id="rId8" Type="http://schemas.openxmlformats.org/officeDocument/2006/relationships/hyperlink" Target="https://www.wentworthcare.com.au/quinnsofabed"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22.jpg"/></Relationships>
</file>

<file path=xl/drawings/drawing1.xml><?xml version="1.0" encoding="utf-8"?>
<xdr:wsDr xmlns:xdr="http://schemas.openxmlformats.org/drawingml/2006/spreadsheetDrawing" xmlns:a="http://schemas.openxmlformats.org/drawingml/2006/main">
  <xdr:twoCellAnchor editAs="oneCell">
    <xdr:from>
      <xdr:col>3</xdr:col>
      <xdr:colOff>277021</xdr:colOff>
      <xdr:row>31</xdr:row>
      <xdr:rowOff>23454</xdr:rowOff>
    </xdr:from>
    <xdr:to>
      <xdr:col>3</xdr:col>
      <xdr:colOff>1598612</xdr:colOff>
      <xdr:row>31</xdr:row>
      <xdr:rowOff>1307607</xdr:rowOff>
    </xdr:to>
    <xdr:pic>
      <xdr:nvPicPr>
        <xdr:cNvPr id="33" name="Picture 32">
          <a:extLst>
            <a:ext uri="{FF2B5EF4-FFF2-40B4-BE49-F238E27FC236}">
              <a16:creationId xmlns:a16="http://schemas.microsoft.com/office/drawing/2014/main" id="{8CBC9CDB-FB59-4A65-8F66-038BD07A2086}"/>
            </a:ext>
          </a:extLst>
        </xdr:cNvPr>
        <xdr:cNvPicPr>
          <a:picLocks noChangeAspect="1"/>
        </xdr:cNvPicPr>
      </xdr:nvPicPr>
      <xdr:blipFill>
        <a:blip xmlns:r="http://schemas.openxmlformats.org/officeDocument/2006/relationships" r:embed="rId1"/>
        <a:stretch>
          <a:fillRect/>
        </a:stretch>
      </xdr:blipFill>
      <xdr:spPr>
        <a:xfrm>
          <a:off x="5191921" y="21537254"/>
          <a:ext cx="1321591" cy="1277803"/>
        </a:xfrm>
        <a:prstGeom prst="rect">
          <a:avLst/>
        </a:prstGeom>
      </xdr:spPr>
    </xdr:pic>
    <xdr:clientData/>
  </xdr:twoCellAnchor>
  <xdr:twoCellAnchor editAs="oneCell">
    <xdr:from>
      <xdr:col>3</xdr:col>
      <xdr:colOff>291306</xdr:colOff>
      <xdr:row>29</xdr:row>
      <xdr:rowOff>156709</xdr:rowOff>
    </xdr:from>
    <xdr:to>
      <xdr:col>3</xdr:col>
      <xdr:colOff>1533838</xdr:colOff>
      <xdr:row>29</xdr:row>
      <xdr:rowOff>1473200</xdr:rowOff>
    </xdr:to>
    <xdr:pic>
      <xdr:nvPicPr>
        <xdr:cNvPr id="14" name="Picture 13">
          <a:extLst>
            <a:ext uri="{FF2B5EF4-FFF2-40B4-BE49-F238E27FC236}">
              <a16:creationId xmlns:a16="http://schemas.microsoft.com/office/drawing/2014/main" id="{F846F829-54FC-4B6A-9FFF-8E5AC50C42A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264" t="9058" r="8490" b="6981"/>
        <a:stretch/>
      </xdr:blipFill>
      <xdr:spPr>
        <a:xfrm>
          <a:off x="5206206" y="18711409"/>
          <a:ext cx="1242532" cy="1316491"/>
        </a:xfrm>
        <a:prstGeom prst="rect">
          <a:avLst/>
        </a:prstGeom>
      </xdr:spPr>
    </xdr:pic>
    <xdr:clientData/>
  </xdr:twoCellAnchor>
  <xdr:twoCellAnchor editAs="oneCell">
    <xdr:from>
      <xdr:col>10</xdr:col>
      <xdr:colOff>177797</xdr:colOff>
      <xdr:row>94</xdr:row>
      <xdr:rowOff>540544</xdr:rowOff>
    </xdr:from>
    <xdr:to>
      <xdr:col>11</xdr:col>
      <xdr:colOff>141640</xdr:colOff>
      <xdr:row>97</xdr:row>
      <xdr:rowOff>342902</xdr:rowOff>
    </xdr:to>
    <xdr:pic>
      <xdr:nvPicPr>
        <xdr:cNvPr id="38" name="Picture 37">
          <a:extLst>
            <a:ext uri="{FF2B5EF4-FFF2-40B4-BE49-F238E27FC236}">
              <a16:creationId xmlns:a16="http://schemas.microsoft.com/office/drawing/2014/main" id="{8E5D4A49-F5AA-457A-A496-DA7953EF205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202" t="19151" r="17544" b="2948"/>
        <a:stretch/>
      </xdr:blipFill>
      <xdr:spPr>
        <a:xfrm>
          <a:off x="12699997" y="26105644"/>
          <a:ext cx="941741" cy="1107282"/>
        </a:xfrm>
        <a:prstGeom prst="rect">
          <a:avLst/>
        </a:prstGeom>
      </xdr:spPr>
    </xdr:pic>
    <xdr:clientData/>
  </xdr:twoCellAnchor>
  <xdr:twoCellAnchor>
    <xdr:from>
      <xdr:col>0</xdr:col>
      <xdr:colOff>187892</xdr:colOff>
      <xdr:row>60</xdr:row>
      <xdr:rowOff>240507</xdr:rowOff>
    </xdr:from>
    <xdr:to>
      <xdr:col>3</xdr:col>
      <xdr:colOff>514803</xdr:colOff>
      <xdr:row>64</xdr:row>
      <xdr:rowOff>120650</xdr:rowOff>
    </xdr:to>
    <xdr:sp macro="" textlink="">
      <xdr:nvSpPr>
        <xdr:cNvPr id="89" name="TextBox 88">
          <a:extLst>
            <a:ext uri="{FF2B5EF4-FFF2-40B4-BE49-F238E27FC236}">
              <a16:creationId xmlns:a16="http://schemas.microsoft.com/office/drawing/2014/main" id="{E61D3DCE-3A11-4F54-BE18-992FC2569635}"/>
            </a:ext>
          </a:extLst>
        </xdr:cNvPr>
        <xdr:cNvSpPr txBox="1"/>
      </xdr:nvSpPr>
      <xdr:spPr>
        <a:xfrm>
          <a:off x="187892" y="47634186"/>
          <a:ext cx="5239090" cy="1295285"/>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ysClr val="windowText" lastClr="000000"/>
              </a:solidFill>
              <a:effectLst/>
              <a:latin typeface="+mn-lt"/>
              <a:ea typeface="+mn-ea"/>
              <a:cs typeface="+mn-cs"/>
            </a:rPr>
            <a:t>Price excludes</a:t>
          </a:r>
          <a:r>
            <a:rPr lang="en-AU" sz="1100" b="1" baseline="0">
              <a:solidFill>
                <a:sysClr val="windowText" lastClr="000000"/>
              </a:solidFill>
              <a:effectLst/>
              <a:latin typeface="+mn-lt"/>
              <a:ea typeface="+mn-ea"/>
              <a:cs typeface="+mn-cs"/>
            </a:rPr>
            <a:t> freight and GST. </a:t>
          </a:r>
        </a:p>
        <a:p>
          <a:pPr marL="0" marR="0" lvl="0" indent="0" defTabSz="914400" eaLnBrk="1" fontAlgn="auto" latinLnBrk="0" hangingPunct="1">
            <a:lnSpc>
              <a:spcPct val="100000"/>
            </a:lnSpc>
            <a:spcBef>
              <a:spcPts val="0"/>
            </a:spcBef>
            <a:spcAft>
              <a:spcPts val="0"/>
            </a:spcAft>
            <a:buClrTx/>
            <a:buSzTx/>
            <a:buFontTx/>
            <a:buNone/>
            <a:tabLst/>
            <a:defRPr/>
          </a:pPr>
          <a:r>
            <a:rPr lang="en-AU" sz="1100" b="1" baseline="0">
              <a:solidFill>
                <a:sysClr val="windowText" lastClr="000000"/>
              </a:solidFill>
              <a:effectLst/>
              <a:latin typeface="+mn-lt"/>
              <a:ea typeface="+mn-ea"/>
              <a:cs typeface="+mn-cs"/>
            </a:rPr>
            <a:t>All chairs are shipped from Melbourne. </a:t>
          </a:r>
          <a:endParaRPr lang="en-AU" sz="1050">
            <a:solidFill>
              <a:sysClr val="windowText" lastClr="000000"/>
            </a:solidFill>
            <a:effectLst/>
          </a:endParaRPr>
        </a:p>
        <a:p>
          <a:r>
            <a:rPr lang="en-AU" sz="1050" b="1">
              <a:solidFill>
                <a:sysClr val="windowText" lastClr="000000"/>
              </a:solidFill>
            </a:rPr>
            <a:t>A Surcharge</a:t>
          </a:r>
          <a:r>
            <a:rPr lang="en-AU" sz="1050" b="1" baseline="0">
              <a:solidFill>
                <a:sysClr val="windowText" lastClr="000000"/>
              </a:solidFill>
            </a:rPr>
            <a:t> may apply for small quantities.</a:t>
          </a:r>
          <a:endParaRPr lang="en-AU" sz="1050" b="1">
            <a:solidFill>
              <a:sysClr val="windowText" lastClr="000000"/>
            </a:solidFill>
          </a:endParaRPr>
        </a:p>
        <a:p>
          <a:endParaRPr lang="en-AU" sz="1050" b="1"/>
        </a:p>
        <a:p>
          <a:r>
            <a:rPr lang="en-AU" sz="1050" b="1"/>
            <a:t>Standard</a:t>
          </a:r>
          <a:r>
            <a:rPr lang="en-AU" sz="1050" b="1" baseline="0"/>
            <a:t> Terms:</a:t>
          </a:r>
        </a:p>
        <a:p>
          <a:r>
            <a:rPr lang="en-AU" sz="1050" b="1" baseline="0"/>
            <a:t>- </a:t>
          </a:r>
          <a:r>
            <a:rPr lang="en-AU" sz="1050" b="0" baseline="0"/>
            <a:t>30% deposit, balance 7 days from invoice unless otherwise agreed</a:t>
          </a:r>
        </a:p>
        <a:p>
          <a:r>
            <a:rPr lang="en-AU" sz="1050" b="1" baseline="0"/>
            <a:t>- </a:t>
          </a:r>
          <a:r>
            <a:rPr lang="en-AU" sz="1050" b="0" baseline="0"/>
            <a:t>This q</a:t>
          </a:r>
          <a:r>
            <a:rPr lang="en-AU" sz="1050"/>
            <a:t>uote is valid for 30 days</a:t>
          </a:r>
        </a:p>
        <a:p>
          <a:endParaRPr lang="en-AU" sz="1050"/>
        </a:p>
      </xdr:txBody>
    </xdr:sp>
    <xdr:clientData/>
  </xdr:twoCellAnchor>
  <xdr:twoCellAnchor editAs="oneCell">
    <xdr:from>
      <xdr:col>3</xdr:col>
      <xdr:colOff>376053</xdr:colOff>
      <xdr:row>50</xdr:row>
      <xdr:rowOff>1297355</xdr:rowOff>
    </xdr:from>
    <xdr:to>
      <xdr:col>3</xdr:col>
      <xdr:colOff>1677509</xdr:colOff>
      <xdr:row>51</xdr:row>
      <xdr:rowOff>1179148</xdr:rowOff>
    </xdr:to>
    <xdr:pic>
      <xdr:nvPicPr>
        <xdr:cNvPr id="15" name="Picture 14">
          <a:extLst>
            <a:ext uri="{FF2B5EF4-FFF2-40B4-BE49-F238E27FC236}">
              <a16:creationId xmlns:a16="http://schemas.microsoft.com/office/drawing/2014/main" id="{DA6D785F-3DA3-B2BD-8A16-46DD2F9B6BB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4320380" y="50986105"/>
          <a:ext cx="1301456" cy="1298330"/>
        </a:xfrm>
        <a:prstGeom prst="rect">
          <a:avLst/>
        </a:prstGeom>
      </xdr:spPr>
    </xdr:pic>
    <xdr:clientData/>
  </xdr:twoCellAnchor>
  <xdr:twoCellAnchor editAs="oneCell">
    <xdr:from>
      <xdr:col>3</xdr:col>
      <xdr:colOff>336551</xdr:colOff>
      <xdr:row>27</xdr:row>
      <xdr:rowOff>35353</xdr:rowOff>
    </xdr:from>
    <xdr:to>
      <xdr:col>3</xdr:col>
      <xdr:colOff>1543051</xdr:colOff>
      <xdr:row>27</xdr:row>
      <xdr:rowOff>1466850</xdr:rowOff>
    </xdr:to>
    <xdr:pic>
      <xdr:nvPicPr>
        <xdr:cNvPr id="23" name="Picture 22">
          <a:extLst>
            <a:ext uri="{FF2B5EF4-FFF2-40B4-BE49-F238E27FC236}">
              <a16:creationId xmlns:a16="http://schemas.microsoft.com/office/drawing/2014/main" id="{DF6FD54F-A9CA-A00A-62E2-EBB1DB92A8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51451" y="12354353"/>
          <a:ext cx="1206500" cy="1431497"/>
        </a:xfrm>
        <a:prstGeom prst="rect">
          <a:avLst/>
        </a:prstGeom>
      </xdr:spPr>
    </xdr:pic>
    <xdr:clientData/>
  </xdr:twoCellAnchor>
  <xdr:twoCellAnchor editAs="oneCell">
    <xdr:from>
      <xdr:col>3</xdr:col>
      <xdr:colOff>431007</xdr:colOff>
      <xdr:row>30</xdr:row>
      <xdr:rowOff>15875</xdr:rowOff>
    </xdr:from>
    <xdr:to>
      <xdr:col>3</xdr:col>
      <xdr:colOff>1531559</xdr:colOff>
      <xdr:row>30</xdr:row>
      <xdr:rowOff>1322389</xdr:rowOff>
    </xdr:to>
    <xdr:pic>
      <xdr:nvPicPr>
        <xdr:cNvPr id="47" name="Picture 46">
          <a:extLst>
            <a:ext uri="{FF2B5EF4-FFF2-40B4-BE49-F238E27FC236}">
              <a16:creationId xmlns:a16="http://schemas.microsoft.com/office/drawing/2014/main" id="{1755735D-E57C-E0D5-B996-CB59BFC25169}"/>
            </a:ext>
          </a:extLst>
        </xdr:cNvPr>
        <xdr:cNvPicPr>
          <a:picLocks noChangeAspect="1"/>
        </xdr:cNvPicPr>
      </xdr:nvPicPr>
      <xdr:blipFill>
        <a:blip xmlns:r="http://schemas.openxmlformats.org/officeDocument/2006/relationships" r:embed="rId6"/>
        <a:stretch>
          <a:fillRect/>
        </a:stretch>
      </xdr:blipFill>
      <xdr:spPr>
        <a:xfrm>
          <a:off x="4383882" y="17351375"/>
          <a:ext cx="1103727" cy="1303339"/>
        </a:xfrm>
        <a:prstGeom prst="rect">
          <a:avLst/>
        </a:prstGeom>
      </xdr:spPr>
    </xdr:pic>
    <xdr:clientData/>
  </xdr:twoCellAnchor>
  <xdr:twoCellAnchor editAs="oneCell">
    <xdr:from>
      <xdr:col>3</xdr:col>
      <xdr:colOff>330200</xdr:colOff>
      <xdr:row>24</xdr:row>
      <xdr:rowOff>38100</xdr:rowOff>
    </xdr:from>
    <xdr:to>
      <xdr:col>3</xdr:col>
      <xdr:colOff>1574156</xdr:colOff>
      <xdr:row>24</xdr:row>
      <xdr:rowOff>1144550</xdr:rowOff>
    </xdr:to>
    <xdr:pic>
      <xdr:nvPicPr>
        <xdr:cNvPr id="37" name="Picture 36">
          <a:extLst>
            <a:ext uri="{FF2B5EF4-FFF2-40B4-BE49-F238E27FC236}">
              <a16:creationId xmlns:a16="http://schemas.microsoft.com/office/drawing/2014/main" id="{9B8AA910-D26F-431E-A41C-0E1FA7F74E4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11612"/>
        <a:stretch/>
      </xdr:blipFill>
      <xdr:spPr>
        <a:xfrm>
          <a:off x="5245100" y="9601200"/>
          <a:ext cx="1243956" cy="1106450"/>
        </a:xfrm>
        <a:prstGeom prst="rect">
          <a:avLst/>
        </a:prstGeom>
      </xdr:spPr>
    </xdr:pic>
    <xdr:clientData/>
  </xdr:twoCellAnchor>
  <xdr:twoCellAnchor editAs="oneCell">
    <xdr:from>
      <xdr:col>3</xdr:col>
      <xdr:colOff>304800</xdr:colOff>
      <xdr:row>23</xdr:row>
      <xdr:rowOff>114300</xdr:rowOff>
    </xdr:from>
    <xdr:to>
      <xdr:col>3</xdr:col>
      <xdr:colOff>1447799</xdr:colOff>
      <xdr:row>23</xdr:row>
      <xdr:rowOff>1551581</xdr:rowOff>
    </xdr:to>
    <xdr:pic>
      <xdr:nvPicPr>
        <xdr:cNvPr id="44" name="Picture 43">
          <a:extLst>
            <a:ext uri="{FF2B5EF4-FFF2-40B4-BE49-F238E27FC236}">
              <a16:creationId xmlns:a16="http://schemas.microsoft.com/office/drawing/2014/main" id="{8473E9A7-C085-10C9-8C17-4E4186FB1204}"/>
            </a:ext>
          </a:extLst>
        </xdr:cNvPr>
        <xdr:cNvPicPr>
          <a:picLocks noChangeAspect="1"/>
        </xdr:cNvPicPr>
      </xdr:nvPicPr>
      <xdr:blipFill>
        <a:blip xmlns:r="http://schemas.openxmlformats.org/officeDocument/2006/relationships" r:embed="rId8"/>
        <a:stretch>
          <a:fillRect/>
        </a:stretch>
      </xdr:blipFill>
      <xdr:spPr>
        <a:xfrm flipH="1">
          <a:off x="5219700" y="8089900"/>
          <a:ext cx="1142999" cy="1437281"/>
        </a:xfrm>
        <a:prstGeom prst="rect">
          <a:avLst/>
        </a:prstGeom>
      </xdr:spPr>
    </xdr:pic>
    <xdr:clientData/>
  </xdr:twoCellAnchor>
  <xdr:twoCellAnchor editAs="oneCell">
    <xdr:from>
      <xdr:col>3</xdr:col>
      <xdr:colOff>215900</xdr:colOff>
      <xdr:row>22</xdr:row>
      <xdr:rowOff>98279</xdr:rowOff>
    </xdr:from>
    <xdr:to>
      <xdr:col>3</xdr:col>
      <xdr:colOff>1587500</xdr:colOff>
      <xdr:row>22</xdr:row>
      <xdr:rowOff>1739900</xdr:rowOff>
    </xdr:to>
    <xdr:pic>
      <xdr:nvPicPr>
        <xdr:cNvPr id="49" name="Picture 48">
          <a:extLst>
            <a:ext uri="{FF2B5EF4-FFF2-40B4-BE49-F238E27FC236}">
              <a16:creationId xmlns:a16="http://schemas.microsoft.com/office/drawing/2014/main" id="{A7005FB0-BFD9-61CF-BCB8-4C0C6CFB36F4}"/>
            </a:ext>
          </a:extLst>
        </xdr:cNvPr>
        <xdr:cNvPicPr>
          <a:picLocks noChangeAspect="1"/>
        </xdr:cNvPicPr>
      </xdr:nvPicPr>
      <xdr:blipFill rotWithShape="1">
        <a:blip xmlns:r="http://schemas.openxmlformats.org/officeDocument/2006/relationships" r:embed="rId9"/>
        <a:srcRect l="4348" b="2806"/>
        <a:stretch/>
      </xdr:blipFill>
      <xdr:spPr>
        <a:xfrm>
          <a:off x="5130800" y="6295879"/>
          <a:ext cx="1371600" cy="1641621"/>
        </a:xfrm>
        <a:prstGeom prst="rect">
          <a:avLst/>
        </a:prstGeom>
      </xdr:spPr>
    </xdr:pic>
    <xdr:clientData/>
  </xdr:twoCellAnchor>
  <xdr:twoCellAnchor editAs="oneCell">
    <xdr:from>
      <xdr:col>3</xdr:col>
      <xdr:colOff>279400</xdr:colOff>
      <xdr:row>26</xdr:row>
      <xdr:rowOff>50800</xdr:rowOff>
    </xdr:from>
    <xdr:to>
      <xdr:col>3</xdr:col>
      <xdr:colOff>1458120</xdr:colOff>
      <xdr:row>26</xdr:row>
      <xdr:rowOff>1397426</xdr:rowOff>
    </xdr:to>
    <xdr:pic>
      <xdr:nvPicPr>
        <xdr:cNvPr id="51" name="Picture 50">
          <a:extLst>
            <a:ext uri="{FF2B5EF4-FFF2-40B4-BE49-F238E27FC236}">
              <a16:creationId xmlns:a16="http://schemas.microsoft.com/office/drawing/2014/main" id="{6C40C577-BF50-4DA4-8496-D32563214CD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7527" b="6310"/>
        <a:stretch/>
      </xdr:blipFill>
      <xdr:spPr>
        <a:xfrm flipH="1">
          <a:off x="5194300" y="10934700"/>
          <a:ext cx="1178720" cy="1346626"/>
        </a:xfrm>
        <a:prstGeom prst="rect">
          <a:avLst/>
        </a:prstGeom>
      </xdr:spPr>
    </xdr:pic>
    <xdr:clientData/>
  </xdr:twoCellAnchor>
  <xdr:twoCellAnchor editAs="oneCell">
    <xdr:from>
      <xdr:col>3</xdr:col>
      <xdr:colOff>381000</xdr:colOff>
      <xdr:row>36</xdr:row>
      <xdr:rowOff>115368</xdr:rowOff>
    </xdr:from>
    <xdr:to>
      <xdr:col>3</xdr:col>
      <xdr:colOff>1416050</xdr:colOff>
      <xdr:row>36</xdr:row>
      <xdr:rowOff>1392679</xdr:rowOff>
    </xdr:to>
    <xdr:pic>
      <xdr:nvPicPr>
        <xdr:cNvPr id="52" name="Picture 51">
          <a:extLst>
            <a:ext uri="{FF2B5EF4-FFF2-40B4-BE49-F238E27FC236}">
              <a16:creationId xmlns:a16="http://schemas.microsoft.com/office/drawing/2014/main" id="{22803042-6310-C268-D095-C7132FCA5E59}"/>
            </a:ext>
          </a:extLst>
        </xdr:cNvPr>
        <xdr:cNvPicPr>
          <a:picLocks noChangeAspect="1"/>
        </xdr:cNvPicPr>
      </xdr:nvPicPr>
      <xdr:blipFill>
        <a:blip xmlns:r="http://schemas.openxmlformats.org/officeDocument/2006/relationships" r:embed="rId11"/>
        <a:stretch>
          <a:fillRect/>
        </a:stretch>
      </xdr:blipFill>
      <xdr:spPr>
        <a:xfrm flipH="1">
          <a:off x="5295900" y="24410468"/>
          <a:ext cx="1041400" cy="1277311"/>
        </a:xfrm>
        <a:prstGeom prst="rect">
          <a:avLst/>
        </a:prstGeom>
      </xdr:spPr>
    </xdr:pic>
    <xdr:clientData/>
  </xdr:twoCellAnchor>
  <xdr:twoCellAnchor editAs="oneCell">
    <xdr:from>
      <xdr:col>3</xdr:col>
      <xdr:colOff>330200</xdr:colOff>
      <xdr:row>37</xdr:row>
      <xdr:rowOff>101600</xdr:rowOff>
    </xdr:from>
    <xdr:to>
      <xdr:col>3</xdr:col>
      <xdr:colOff>1549400</xdr:colOff>
      <xdr:row>37</xdr:row>
      <xdr:rowOff>1359173</xdr:rowOff>
    </xdr:to>
    <xdr:pic>
      <xdr:nvPicPr>
        <xdr:cNvPr id="56" name="Picture 55">
          <a:extLst>
            <a:ext uri="{FF2B5EF4-FFF2-40B4-BE49-F238E27FC236}">
              <a16:creationId xmlns:a16="http://schemas.microsoft.com/office/drawing/2014/main" id="{1261A5C9-D5A5-8D8A-74F7-090C3BEE625C}"/>
            </a:ext>
          </a:extLst>
        </xdr:cNvPr>
        <xdr:cNvPicPr>
          <a:picLocks noChangeAspect="1"/>
        </xdr:cNvPicPr>
      </xdr:nvPicPr>
      <xdr:blipFill>
        <a:blip xmlns:r="http://schemas.openxmlformats.org/officeDocument/2006/relationships" r:embed="rId12"/>
        <a:stretch>
          <a:fillRect/>
        </a:stretch>
      </xdr:blipFill>
      <xdr:spPr>
        <a:xfrm flipH="1">
          <a:off x="5245100" y="25819100"/>
          <a:ext cx="1219200" cy="1263923"/>
        </a:xfrm>
        <a:prstGeom prst="rect">
          <a:avLst/>
        </a:prstGeom>
      </xdr:spPr>
    </xdr:pic>
    <xdr:clientData/>
  </xdr:twoCellAnchor>
  <xdr:twoCellAnchor editAs="oneCell">
    <xdr:from>
      <xdr:col>3</xdr:col>
      <xdr:colOff>266700</xdr:colOff>
      <xdr:row>28</xdr:row>
      <xdr:rowOff>38101</xdr:rowOff>
    </xdr:from>
    <xdr:to>
      <xdr:col>3</xdr:col>
      <xdr:colOff>1606550</xdr:colOff>
      <xdr:row>28</xdr:row>
      <xdr:rowOff>1524131</xdr:rowOff>
    </xdr:to>
    <xdr:pic>
      <xdr:nvPicPr>
        <xdr:cNvPr id="59" name="Picture 58">
          <a:extLst>
            <a:ext uri="{FF2B5EF4-FFF2-40B4-BE49-F238E27FC236}">
              <a16:creationId xmlns:a16="http://schemas.microsoft.com/office/drawing/2014/main" id="{5DB744A2-ED2B-F9C7-1DE2-0749341287BF}"/>
            </a:ext>
          </a:extLst>
        </xdr:cNvPr>
        <xdr:cNvPicPr>
          <a:picLocks noChangeAspect="1"/>
        </xdr:cNvPicPr>
      </xdr:nvPicPr>
      <xdr:blipFill>
        <a:blip xmlns:r="http://schemas.openxmlformats.org/officeDocument/2006/relationships" r:embed="rId13"/>
        <a:stretch>
          <a:fillRect/>
        </a:stretch>
      </xdr:blipFill>
      <xdr:spPr>
        <a:xfrm flipH="1">
          <a:off x="5181600" y="15519401"/>
          <a:ext cx="1346200" cy="1486030"/>
        </a:xfrm>
        <a:prstGeom prst="rect">
          <a:avLst/>
        </a:prstGeom>
      </xdr:spPr>
    </xdr:pic>
    <xdr:clientData/>
  </xdr:twoCellAnchor>
  <xdr:twoCellAnchor editAs="oneCell">
    <xdr:from>
      <xdr:col>3</xdr:col>
      <xdr:colOff>253998</xdr:colOff>
      <xdr:row>46</xdr:row>
      <xdr:rowOff>37461</xdr:rowOff>
    </xdr:from>
    <xdr:to>
      <xdr:col>3</xdr:col>
      <xdr:colOff>1562100</xdr:colOff>
      <xdr:row>46</xdr:row>
      <xdr:rowOff>1332398</xdr:rowOff>
    </xdr:to>
    <xdr:pic>
      <xdr:nvPicPr>
        <xdr:cNvPr id="61" name="Picture 60">
          <a:extLst>
            <a:ext uri="{FF2B5EF4-FFF2-40B4-BE49-F238E27FC236}">
              <a16:creationId xmlns:a16="http://schemas.microsoft.com/office/drawing/2014/main" id="{B647DF43-53FE-A6FC-DCD6-C48DEE12FE94}"/>
            </a:ext>
          </a:extLst>
        </xdr:cNvPr>
        <xdr:cNvPicPr>
          <a:picLocks noChangeAspect="1"/>
        </xdr:cNvPicPr>
      </xdr:nvPicPr>
      <xdr:blipFill>
        <a:blip xmlns:r="http://schemas.openxmlformats.org/officeDocument/2006/relationships" r:embed="rId14"/>
        <a:stretch>
          <a:fillRect/>
        </a:stretch>
      </xdr:blipFill>
      <xdr:spPr>
        <a:xfrm flipH="1">
          <a:off x="5168898" y="31330261"/>
          <a:ext cx="1308102" cy="1294937"/>
        </a:xfrm>
        <a:prstGeom prst="rect">
          <a:avLst/>
        </a:prstGeom>
      </xdr:spPr>
    </xdr:pic>
    <xdr:clientData/>
  </xdr:twoCellAnchor>
  <xdr:twoCellAnchor editAs="oneCell">
    <xdr:from>
      <xdr:col>3</xdr:col>
      <xdr:colOff>228600</xdr:colOff>
      <xdr:row>44</xdr:row>
      <xdr:rowOff>114301</xdr:rowOff>
    </xdr:from>
    <xdr:to>
      <xdr:col>3</xdr:col>
      <xdr:colOff>1377950</xdr:colOff>
      <xdr:row>44</xdr:row>
      <xdr:rowOff>1292434</xdr:rowOff>
    </xdr:to>
    <xdr:pic>
      <xdr:nvPicPr>
        <xdr:cNvPr id="62" name="Picture 61">
          <a:extLst>
            <a:ext uri="{FF2B5EF4-FFF2-40B4-BE49-F238E27FC236}">
              <a16:creationId xmlns:a16="http://schemas.microsoft.com/office/drawing/2014/main" id="{F6262B8F-3A89-6CAA-78B0-9CE768AE8802}"/>
            </a:ext>
          </a:extLst>
        </xdr:cNvPr>
        <xdr:cNvPicPr>
          <a:picLocks noChangeAspect="1"/>
        </xdr:cNvPicPr>
      </xdr:nvPicPr>
      <xdr:blipFill>
        <a:blip xmlns:r="http://schemas.openxmlformats.org/officeDocument/2006/relationships" r:embed="rId15"/>
        <a:stretch>
          <a:fillRect/>
        </a:stretch>
      </xdr:blipFill>
      <xdr:spPr>
        <a:xfrm flipH="1">
          <a:off x="5143500" y="30505401"/>
          <a:ext cx="1155700" cy="1178133"/>
        </a:xfrm>
        <a:prstGeom prst="rect">
          <a:avLst/>
        </a:prstGeom>
      </xdr:spPr>
    </xdr:pic>
    <xdr:clientData/>
  </xdr:twoCellAnchor>
  <xdr:twoCellAnchor editAs="oneCell">
    <xdr:from>
      <xdr:col>3</xdr:col>
      <xdr:colOff>310173</xdr:colOff>
      <xdr:row>38</xdr:row>
      <xdr:rowOff>112835</xdr:rowOff>
    </xdr:from>
    <xdr:to>
      <xdr:col>6</xdr:col>
      <xdr:colOff>31138</xdr:colOff>
      <xdr:row>38</xdr:row>
      <xdr:rowOff>1550635</xdr:rowOff>
    </xdr:to>
    <xdr:pic>
      <xdr:nvPicPr>
        <xdr:cNvPr id="64" name="Picture 63">
          <a:extLst>
            <a:ext uri="{FF2B5EF4-FFF2-40B4-BE49-F238E27FC236}">
              <a16:creationId xmlns:a16="http://schemas.microsoft.com/office/drawing/2014/main" id="{F342EA36-BC2E-6D22-2E06-AC33E8BC3470}"/>
            </a:ext>
          </a:extLst>
        </xdr:cNvPr>
        <xdr:cNvPicPr>
          <a:picLocks noChangeAspect="1"/>
        </xdr:cNvPicPr>
      </xdr:nvPicPr>
      <xdr:blipFill>
        <a:blip xmlns:r="http://schemas.openxmlformats.org/officeDocument/2006/relationships" r:embed="rId16"/>
        <a:stretch>
          <a:fillRect/>
        </a:stretch>
      </xdr:blipFill>
      <xdr:spPr>
        <a:xfrm flipH="1">
          <a:off x="4254500" y="31044662"/>
          <a:ext cx="1411653" cy="1444150"/>
        </a:xfrm>
        <a:prstGeom prst="rect">
          <a:avLst/>
        </a:prstGeom>
      </xdr:spPr>
    </xdr:pic>
    <xdr:clientData/>
  </xdr:twoCellAnchor>
  <xdr:twoCellAnchor editAs="oneCell">
    <xdr:from>
      <xdr:col>3</xdr:col>
      <xdr:colOff>355600</xdr:colOff>
      <xdr:row>43</xdr:row>
      <xdr:rowOff>127000</xdr:rowOff>
    </xdr:from>
    <xdr:to>
      <xdr:col>3</xdr:col>
      <xdr:colOff>1549400</xdr:colOff>
      <xdr:row>43</xdr:row>
      <xdr:rowOff>1363541</xdr:rowOff>
    </xdr:to>
    <xdr:pic>
      <xdr:nvPicPr>
        <xdr:cNvPr id="65" name="Picture 64">
          <a:extLst>
            <a:ext uri="{FF2B5EF4-FFF2-40B4-BE49-F238E27FC236}">
              <a16:creationId xmlns:a16="http://schemas.microsoft.com/office/drawing/2014/main" id="{65EBB2EF-EB09-CC37-F864-DE5038ECD7AC}"/>
            </a:ext>
          </a:extLst>
        </xdr:cNvPr>
        <xdr:cNvPicPr>
          <a:picLocks noChangeAspect="1"/>
        </xdr:cNvPicPr>
      </xdr:nvPicPr>
      <xdr:blipFill>
        <a:blip xmlns:r="http://schemas.openxmlformats.org/officeDocument/2006/relationships" r:embed="rId17"/>
        <a:stretch>
          <a:fillRect/>
        </a:stretch>
      </xdr:blipFill>
      <xdr:spPr>
        <a:xfrm flipH="1">
          <a:off x="5270500" y="27381200"/>
          <a:ext cx="1193800" cy="1230191"/>
        </a:xfrm>
        <a:prstGeom prst="rect">
          <a:avLst/>
        </a:prstGeom>
      </xdr:spPr>
    </xdr:pic>
    <xdr:clientData/>
  </xdr:twoCellAnchor>
  <xdr:twoCellAnchor editAs="oneCell">
    <xdr:from>
      <xdr:col>3</xdr:col>
      <xdr:colOff>102395</xdr:colOff>
      <xdr:row>42</xdr:row>
      <xdr:rowOff>17463</xdr:rowOff>
    </xdr:from>
    <xdr:to>
      <xdr:col>4</xdr:col>
      <xdr:colOff>0</xdr:colOff>
      <xdr:row>42</xdr:row>
      <xdr:rowOff>1571627</xdr:rowOff>
    </xdr:to>
    <xdr:pic>
      <xdr:nvPicPr>
        <xdr:cNvPr id="69" name="Picture 68">
          <a:extLst>
            <a:ext uri="{FF2B5EF4-FFF2-40B4-BE49-F238E27FC236}">
              <a16:creationId xmlns:a16="http://schemas.microsoft.com/office/drawing/2014/main" id="{B76F155B-6F51-FD42-4ACD-7AF01FC20378}"/>
            </a:ext>
          </a:extLst>
        </xdr:cNvPr>
        <xdr:cNvPicPr>
          <a:picLocks noChangeAspect="1"/>
        </xdr:cNvPicPr>
      </xdr:nvPicPr>
      <xdr:blipFill>
        <a:blip xmlns:r="http://schemas.openxmlformats.org/officeDocument/2006/relationships" r:embed="rId18"/>
        <a:stretch>
          <a:fillRect/>
        </a:stretch>
      </xdr:blipFill>
      <xdr:spPr>
        <a:xfrm flipH="1">
          <a:off x="4055270" y="35581432"/>
          <a:ext cx="1600200" cy="1554164"/>
        </a:xfrm>
        <a:prstGeom prst="rect">
          <a:avLst/>
        </a:prstGeom>
      </xdr:spPr>
    </xdr:pic>
    <xdr:clientData/>
  </xdr:twoCellAnchor>
  <xdr:twoCellAnchor editAs="oneCell">
    <xdr:from>
      <xdr:col>3</xdr:col>
      <xdr:colOff>190501</xdr:colOff>
      <xdr:row>35</xdr:row>
      <xdr:rowOff>25400</xdr:rowOff>
    </xdr:from>
    <xdr:to>
      <xdr:col>3</xdr:col>
      <xdr:colOff>1454150</xdr:colOff>
      <xdr:row>35</xdr:row>
      <xdr:rowOff>1220669</xdr:rowOff>
    </xdr:to>
    <xdr:pic>
      <xdr:nvPicPr>
        <xdr:cNvPr id="70" name="Picture 69">
          <a:extLst>
            <a:ext uri="{FF2B5EF4-FFF2-40B4-BE49-F238E27FC236}">
              <a16:creationId xmlns:a16="http://schemas.microsoft.com/office/drawing/2014/main" id="{03C4431A-4593-944A-DED6-032CF791A3D3}"/>
            </a:ext>
          </a:extLst>
        </xdr:cNvPr>
        <xdr:cNvPicPr>
          <a:picLocks noChangeAspect="1"/>
        </xdr:cNvPicPr>
      </xdr:nvPicPr>
      <xdr:blipFill>
        <a:blip xmlns:r="http://schemas.openxmlformats.org/officeDocument/2006/relationships" r:embed="rId19"/>
        <a:stretch>
          <a:fillRect/>
        </a:stretch>
      </xdr:blipFill>
      <xdr:spPr>
        <a:xfrm flipH="1">
          <a:off x="5105401" y="22898100"/>
          <a:ext cx="1269999" cy="1195269"/>
        </a:xfrm>
        <a:prstGeom prst="rect">
          <a:avLst/>
        </a:prstGeom>
      </xdr:spPr>
    </xdr:pic>
    <xdr:clientData/>
  </xdr:twoCellAnchor>
  <xdr:twoCellAnchor editAs="oneCell">
    <xdr:from>
      <xdr:col>0</xdr:col>
      <xdr:colOff>0</xdr:colOff>
      <xdr:row>0</xdr:row>
      <xdr:rowOff>0</xdr:rowOff>
    </xdr:from>
    <xdr:to>
      <xdr:col>2</xdr:col>
      <xdr:colOff>2831532</xdr:colOff>
      <xdr:row>0</xdr:row>
      <xdr:rowOff>1140465</xdr:rowOff>
    </xdr:to>
    <xdr:pic>
      <xdr:nvPicPr>
        <xdr:cNvPr id="2" name="Picture 1">
          <a:extLst>
            <a:ext uri="{FF2B5EF4-FFF2-40B4-BE49-F238E27FC236}">
              <a16:creationId xmlns:a16="http://schemas.microsoft.com/office/drawing/2014/main" id="{E24A0BCB-F77F-4A85-A2D3-DFC55ABFA449}"/>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b="15123"/>
        <a:stretch/>
      </xdr:blipFill>
      <xdr:spPr>
        <a:xfrm>
          <a:off x="0" y="0"/>
          <a:ext cx="3837213" cy="1140465"/>
        </a:xfrm>
        <a:prstGeom prst="rect">
          <a:avLst/>
        </a:prstGeom>
      </xdr:spPr>
    </xdr:pic>
    <xdr:clientData/>
  </xdr:twoCellAnchor>
  <xdr:twoCellAnchor>
    <xdr:from>
      <xdr:col>2</xdr:col>
      <xdr:colOff>3236058</xdr:colOff>
      <xdr:row>0</xdr:row>
      <xdr:rowOff>122116</xdr:rowOff>
    </xdr:from>
    <xdr:to>
      <xdr:col>8</xdr:col>
      <xdr:colOff>96661</xdr:colOff>
      <xdr:row>1</xdr:row>
      <xdr:rowOff>36463</xdr:rowOff>
    </xdr:to>
    <xdr:sp macro="" textlink="">
      <xdr:nvSpPr>
        <xdr:cNvPr id="6" name="TextBox 5">
          <a:extLst>
            <a:ext uri="{FF2B5EF4-FFF2-40B4-BE49-F238E27FC236}">
              <a16:creationId xmlns:a16="http://schemas.microsoft.com/office/drawing/2014/main" id="{9EEB63A9-B997-4EAF-92DD-028A20E4CA05}"/>
            </a:ext>
          </a:extLst>
        </xdr:cNvPr>
        <xdr:cNvSpPr txBox="1"/>
      </xdr:nvSpPr>
      <xdr:spPr>
        <a:xfrm>
          <a:off x="4371731" y="122116"/>
          <a:ext cx="4614930" cy="1086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tx1">
                  <a:lumMod val="50000"/>
                  <a:lumOff val="50000"/>
                </a:schemeClr>
              </a:solidFill>
            </a:rPr>
            <a:t>WENTWORTH</a:t>
          </a:r>
          <a:r>
            <a:rPr lang="en-AU" sz="1400" b="1" baseline="0">
              <a:solidFill>
                <a:schemeClr val="tx1">
                  <a:lumMod val="50000"/>
                  <a:lumOff val="50000"/>
                </a:schemeClr>
              </a:solidFill>
            </a:rPr>
            <a:t> CARE FURNITURE </a:t>
          </a:r>
        </a:p>
        <a:p>
          <a:pPr algn="ctr"/>
          <a:r>
            <a:rPr lang="en-AU" sz="1400" baseline="0">
              <a:solidFill>
                <a:schemeClr val="tx1">
                  <a:lumMod val="50000"/>
                  <a:lumOff val="50000"/>
                </a:schemeClr>
              </a:solidFill>
            </a:rPr>
            <a:t>03 9408 9710  info@wentworthcare.com.au</a:t>
          </a:r>
        </a:p>
        <a:p>
          <a:pPr algn="ctr"/>
          <a:r>
            <a:rPr lang="en-AU" sz="1400" baseline="0">
              <a:solidFill>
                <a:schemeClr val="tx1">
                  <a:lumMod val="50000"/>
                  <a:lumOff val="50000"/>
                </a:schemeClr>
              </a:solidFill>
            </a:rPr>
            <a:t>www.wentworthcare.com.au</a:t>
          </a:r>
        </a:p>
        <a:p>
          <a:pPr algn="ctr"/>
          <a:r>
            <a:rPr lang="en-AU" sz="1100" baseline="0">
              <a:solidFill>
                <a:schemeClr val="tx1">
                  <a:lumMod val="50000"/>
                  <a:lumOff val="50000"/>
                </a:schemeClr>
              </a:solidFill>
            </a:rPr>
            <a:t>ABN 30 613 921 154</a:t>
          </a:r>
        </a:p>
        <a:p>
          <a:endParaRPr lang="en-AU" sz="1100"/>
        </a:p>
      </xdr:txBody>
    </xdr:sp>
    <xdr:clientData/>
  </xdr:twoCellAnchor>
  <xdr:twoCellAnchor editAs="oneCell">
    <xdr:from>
      <xdr:col>3</xdr:col>
      <xdr:colOff>366346</xdr:colOff>
      <xdr:row>25</xdr:row>
      <xdr:rowOff>61058</xdr:rowOff>
    </xdr:from>
    <xdr:to>
      <xdr:col>3</xdr:col>
      <xdr:colOff>1648558</xdr:colOff>
      <xdr:row>25</xdr:row>
      <xdr:rowOff>1505804</xdr:rowOff>
    </xdr:to>
    <xdr:pic>
      <xdr:nvPicPr>
        <xdr:cNvPr id="12" name="Picture 11">
          <a:extLst>
            <a:ext uri="{FF2B5EF4-FFF2-40B4-BE49-F238E27FC236}">
              <a16:creationId xmlns:a16="http://schemas.microsoft.com/office/drawing/2014/main" id="{4C2C87F5-5D24-4B2F-8C7B-DBBB8BDA32A6}"/>
            </a:ext>
          </a:extLst>
        </xdr:cNvPr>
        <xdr:cNvPicPr>
          <a:picLocks noChangeAspect="1"/>
        </xdr:cNvPicPr>
      </xdr:nvPicPr>
      <xdr:blipFill>
        <a:blip xmlns:r="http://schemas.openxmlformats.org/officeDocument/2006/relationships" r:embed="rId21"/>
        <a:stretch>
          <a:fillRect/>
        </a:stretch>
      </xdr:blipFill>
      <xdr:spPr>
        <a:xfrm>
          <a:off x="4310673" y="8145096"/>
          <a:ext cx="1282212" cy="1444746"/>
        </a:xfrm>
        <a:prstGeom prst="rect">
          <a:avLst/>
        </a:prstGeom>
      </xdr:spPr>
    </xdr:pic>
    <xdr:clientData/>
  </xdr:twoCellAnchor>
  <xdr:twoCellAnchor editAs="oneCell">
    <xdr:from>
      <xdr:col>3</xdr:col>
      <xdr:colOff>244230</xdr:colOff>
      <xdr:row>50</xdr:row>
      <xdr:rowOff>36635</xdr:rowOff>
    </xdr:from>
    <xdr:to>
      <xdr:col>3</xdr:col>
      <xdr:colOff>1522771</xdr:colOff>
      <xdr:row>50</xdr:row>
      <xdr:rowOff>1325685</xdr:rowOff>
    </xdr:to>
    <xdr:pic>
      <xdr:nvPicPr>
        <xdr:cNvPr id="18" name="Picture 17">
          <a:extLst>
            <a:ext uri="{FF2B5EF4-FFF2-40B4-BE49-F238E27FC236}">
              <a16:creationId xmlns:a16="http://schemas.microsoft.com/office/drawing/2014/main" id="{83A631C6-3CA4-4684-9A56-6E498508541D}"/>
            </a:ext>
          </a:extLst>
        </xdr:cNvPr>
        <xdr:cNvPicPr>
          <a:picLocks noChangeAspect="1"/>
        </xdr:cNvPicPr>
      </xdr:nvPicPr>
      <xdr:blipFill>
        <a:blip xmlns:r="http://schemas.openxmlformats.org/officeDocument/2006/relationships" r:embed="rId22"/>
        <a:stretch>
          <a:fillRect/>
        </a:stretch>
      </xdr:blipFill>
      <xdr:spPr>
        <a:xfrm flipH="1">
          <a:off x="4188557" y="49725385"/>
          <a:ext cx="1278541" cy="1282700"/>
        </a:xfrm>
        <a:prstGeom prst="rect">
          <a:avLst/>
        </a:prstGeom>
      </xdr:spPr>
    </xdr:pic>
    <xdr:clientData/>
  </xdr:twoCellAnchor>
  <xdr:twoCellAnchor editAs="oneCell">
    <xdr:from>
      <xdr:col>3</xdr:col>
      <xdr:colOff>78959</xdr:colOff>
      <xdr:row>39</xdr:row>
      <xdr:rowOff>0</xdr:rowOff>
    </xdr:from>
    <xdr:to>
      <xdr:col>3</xdr:col>
      <xdr:colOff>1171993</xdr:colOff>
      <xdr:row>40</xdr:row>
      <xdr:rowOff>7328</xdr:rowOff>
    </xdr:to>
    <xdr:pic>
      <xdr:nvPicPr>
        <xdr:cNvPr id="21" name="Picture 20">
          <a:extLst>
            <a:ext uri="{FF2B5EF4-FFF2-40B4-BE49-F238E27FC236}">
              <a16:creationId xmlns:a16="http://schemas.microsoft.com/office/drawing/2014/main" id="{08979078-C63D-4AF3-AB2B-97F90EBD549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flipH="1">
          <a:off x="4023286" y="32580385"/>
          <a:ext cx="1093034" cy="1094157"/>
        </a:xfrm>
        <a:prstGeom prst="rect">
          <a:avLst/>
        </a:prstGeom>
      </xdr:spPr>
    </xdr:pic>
    <xdr:clientData/>
  </xdr:twoCellAnchor>
  <xdr:twoCellAnchor editAs="oneCell">
    <xdr:from>
      <xdr:col>3</xdr:col>
      <xdr:colOff>229200</xdr:colOff>
      <xdr:row>41</xdr:row>
      <xdr:rowOff>100502</xdr:rowOff>
    </xdr:from>
    <xdr:to>
      <xdr:col>3</xdr:col>
      <xdr:colOff>1312668</xdr:colOff>
      <xdr:row>41</xdr:row>
      <xdr:rowOff>1350658</xdr:rowOff>
    </xdr:to>
    <xdr:pic>
      <xdr:nvPicPr>
        <xdr:cNvPr id="22" name="Picture 21">
          <a:extLst>
            <a:ext uri="{FF2B5EF4-FFF2-40B4-BE49-F238E27FC236}">
              <a16:creationId xmlns:a16="http://schemas.microsoft.com/office/drawing/2014/main" id="{A7470C5A-7BBB-4A93-A532-28D497828FD6}"/>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3890" t="8335" r="25555" b="4166"/>
        <a:stretch/>
      </xdr:blipFill>
      <xdr:spPr>
        <a:xfrm>
          <a:off x="4173527" y="35001079"/>
          <a:ext cx="1083468" cy="1250156"/>
        </a:xfrm>
        <a:prstGeom prst="rect">
          <a:avLst/>
        </a:prstGeom>
      </xdr:spPr>
    </xdr:pic>
    <xdr:clientData/>
  </xdr:twoCellAnchor>
  <xdr:twoCellAnchor editAs="oneCell">
    <xdr:from>
      <xdr:col>3</xdr:col>
      <xdr:colOff>150437</xdr:colOff>
      <xdr:row>40</xdr:row>
      <xdr:rowOff>70339</xdr:rowOff>
    </xdr:from>
    <xdr:to>
      <xdr:col>3</xdr:col>
      <xdr:colOff>1250157</xdr:colOff>
      <xdr:row>40</xdr:row>
      <xdr:rowOff>1171671</xdr:rowOff>
    </xdr:to>
    <xdr:pic>
      <xdr:nvPicPr>
        <xdr:cNvPr id="25" name="Picture 24">
          <a:extLst>
            <a:ext uri="{FF2B5EF4-FFF2-40B4-BE49-F238E27FC236}">
              <a16:creationId xmlns:a16="http://schemas.microsoft.com/office/drawing/2014/main" id="{7CD52A64-D3F0-4B36-A73D-4FE9112A9E44}"/>
            </a:ext>
          </a:extLst>
        </xdr:cNvPr>
        <xdr:cNvPicPr>
          <a:picLocks noChangeAspect="1"/>
        </xdr:cNvPicPr>
      </xdr:nvPicPr>
      <xdr:blipFill>
        <a:blip xmlns:r="http://schemas.openxmlformats.org/officeDocument/2006/relationships" r:embed="rId25"/>
        <a:stretch>
          <a:fillRect/>
        </a:stretch>
      </xdr:blipFill>
      <xdr:spPr>
        <a:xfrm>
          <a:off x="4103312" y="33324495"/>
          <a:ext cx="1099720" cy="1101332"/>
        </a:xfrm>
        <a:prstGeom prst="rect">
          <a:avLst/>
        </a:prstGeom>
      </xdr:spPr>
    </xdr:pic>
    <xdr:clientData/>
  </xdr:twoCellAnchor>
  <xdr:twoCellAnchor editAs="oneCell">
    <xdr:from>
      <xdr:col>3</xdr:col>
      <xdr:colOff>273843</xdr:colOff>
      <xdr:row>33</xdr:row>
      <xdr:rowOff>65549</xdr:rowOff>
    </xdr:from>
    <xdr:to>
      <xdr:col>3</xdr:col>
      <xdr:colOff>1587978</xdr:colOff>
      <xdr:row>33</xdr:row>
      <xdr:rowOff>1459828</xdr:rowOff>
    </xdr:to>
    <xdr:pic>
      <xdr:nvPicPr>
        <xdr:cNvPr id="35" name="Picture 34">
          <a:extLst>
            <a:ext uri="{FF2B5EF4-FFF2-40B4-BE49-F238E27FC236}">
              <a16:creationId xmlns:a16="http://schemas.microsoft.com/office/drawing/2014/main" id="{929410AB-F13D-40EE-953F-E66650BED946}"/>
            </a:ext>
          </a:extLst>
        </xdr:cNvPr>
        <xdr:cNvPicPr>
          <a:picLocks noChangeAspect="1"/>
        </xdr:cNvPicPr>
      </xdr:nvPicPr>
      <xdr:blipFill>
        <a:blip xmlns:r="http://schemas.openxmlformats.org/officeDocument/2006/relationships" r:embed="rId26"/>
        <a:stretch>
          <a:fillRect/>
        </a:stretch>
      </xdr:blipFill>
      <xdr:spPr>
        <a:xfrm flipH="1">
          <a:off x="4226718" y="21639674"/>
          <a:ext cx="1314135" cy="1387929"/>
        </a:xfrm>
        <a:prstGeom prst="rect">
          <a:avLst/>
        </a:prstGeom>
      </xdr:spPr>
    </xdr:pic>
    <xdr:clientData/>
  </xdr:twoCellAnchor>
  <xdr:twoCellAnchor editAs="oneCell">
    <xdr:from>
      <xdr:col>3</xdr:col>
      <xdr:colOff>297657</xdr:colOff>
      <xdr:row>32</xdr:row>
      <xdr:rowOff>84260</xdr:rowOff>
    </xdr:from>
    <xdr:to>
      <xdr:col>3</xdr:col>
      <xdr:colOff>1502936</xdr:colOff>
      <xdr:row>32</xdr:row>
      <xdr:rowOff>1429260</xdr:rowOff>
    </xdr:to>
    <xdr:pic>
      <xdr:nvPicPr>
        <xdr:cNvPr id="36" name="Picture 35">
          <a:extLst>
            <a:ext uri="{FF2B5EF4-FFF2-40B4-BE49-F238E27FC236}">
              <a16:creationId xmlns:a16="http://schemas.microsoft.com/office/drawing/2014/main" id="{BD82B2C4-8DC6-41FF-BB5B-94511FF409C5}"/>
            </a:ext>
          </a:extLst>
        </xdr:cNvPr>
        <xdr:cNvPicPr>
          <a:picLocks noChangeAspect="1"/>
        </xdr:cNvPicPr>
      </xdr:nvPicPr>
      <xdr:blipFill>
        <a:blip xmlns:r="http://schemas.openxmlformats.org/officeDocument/2006/relationships" r:embed="rId27"/>
        <a:stretch>
          <a:fillRect/>
        </a:stretch>
      </xdr:blipFill>
      <xdr:spPr>
        <a:xfrm flipH="1">
          <a:off x="4250532" y="20122479"/>
          <a:ext cx="1205279" cy="1345000"/>
        </a:xfrm>
        <a:prstGeom prst="rect">
          <a:avLst/>
        </a:prstGeom>
      </xdr:spPr>
    </xdr:pic>
    <xdr:clientData/>
  </xdr:twoCellAnchor>
  <xdr:twoCellAnchor editAs="oneCell">
    <xdr:from>
      <xdr:col>3</xdr:col>
      <xdr:colOff>178592</xdr:colOff>
      <xdr:row>34</xdr:row>
      <xdr:rowOff>23026</xdr:rowOff>
    </xdr:from>
    <xdr:to>
      <xdr:col>3</xdr:col>
      <xdr:colOff>1610236</xdr:colOff>
      <xdr:row>34</xdr:row>
      <xdr:rowOff>1464469</xdr:rowOff>
    </xdr:to>
    <xdr:pic>
      <xdr:nvPicPr>
        <xdr:cNvPr id="39" name="Picture 38">
          <a:extLst>
            <a:ext uri="{FF2B5EF4-FFF2-40B4-BE49-F238E27FC236}">
              <a16:creationId xmlns:a16="http://schemas.microsoft.com/office/drawing/2014/main" id="{41DE851F-EBC0-47E7-A92F-BA86EBD503FF}"/>
            </a:ext>
          </a:extLst>
        </xdr:cNvPr>
        <xdr:cNvPicPr>
          <a:picLocks noChangeAspect="1"/>
        </xdr:cNvPicPr>
      </xdr:nvPicPr>
      <xdr:blipFill>
        <a:blip xmlns:r="http://schemas.openxmlformats.org/officeDocument/2006/relationships" r:embed="rId28"/>
        <a:stretch>
          <a:fillRect/>
        </a:stretch>
      </xdr:blipFill>
      <xdr:spPr>
        <a:xfrm flipH="1">
          <a:off x="4131467" y="23133057"/>
          <a:ext cx="1425294" cy="1441443"/>
        </a:xfrm>
        <a:prstGeom prst="rect">
          <a:avLst/>
        </a:prstGeom>
      </xdr:spPr>
    </xdr:pic>
    <xdr:clientData/>
  </xdr:twoCellAnchor>
  <xdr:oneCellAnchor>
    <xdr:from>
      <xdr:col>3</xdr:col>
      <xdr:colOff>228548</xdr:colOff>
      <xdr:row>53</xdr:row>
      <xdr:rowOff>36635</xdr:rowOff>
    </xdr:from>
    <xdr:ext cx="1478037" cy="1451858"/>
    <xdr:pic>
      <xdr:nvPicPr>
        <xdr:cNvPr id="3" name="Picture 2">
          <a:extLst>
            <a:ext uri="{FF2B5EF4-FFF2-40B4-BE49-F238E27FC236}">
              <a16:creationId xmlns:a16="http://schemas.microsoft.com/office/drawing/2014/main" id="{654AA4AE-8457-4A25-89BA-959FBA1C17EE}"/>
            </a:ext>
          </a:extLst>
        </xdr:cNvPr>
        <xdr:cNvPicPr>
          <a:picLocks noChangeAspect="1"/>
        </xdr:cNvPicPr>
      </xdr:nvPicPr>
      <xdr:blipFill>
        <a:blip xmlns:r="http://schemas.openxmlformats.org/officeDocument/2006/relationships" r:embed="rId29"/>
        <a:stretch>
          <a:fillRect/>
        </a:stretch>
      </xdr:blipFill>
      <xdr:spPr>
        <a:xfrm>
          <a:off x="4181423" y="53386160"/>
          <a:ext cx="1478037" cy="1451858"/>
        </a:xfrm>
        <a:prstGeom prst="rect">
          <a:avLst/>
        </a:prstGeom>
      </xdr:spPr>
    </xdr:pic>
    <xdr:clientData/>
  </xdr:oneCellAnchor>
  <xdr:twoCellAnchor editAs="oneCell">
    <xdr:from>
      <xdr:col>3</xdr:col>
      <xdr:colOff>389732</xdr:colOff>
      <xdr:row>54</xdr:row>
      <xdr:rowOff>51681</xdr:rowOff>
    </xdr:from>
    <xdr:to>
      <xdr:col>3</xdr:col>
      <xdr:colOff>1488282</xdr:colOff>
      <xdr:row>54</xdr:row>
      <xdr:rowOff>1497982</xdr:rowOff>
    </xdr:to>
    <xdr:pic>
      <xdr:nvPicPr>
        <xdr:cNvPr id="4" name="Picture 3">
          <a:extLst>
            <a:ext uri="{FF2B5EF4-FFF2-40B4-BE49-F238E27FC236}">
              <a16:creationId xmlns:a16="http://schemas.microsoft.com/office/drawing/2014/main" id="{613274E6-DE97-4EDE-99B3-AB8E4489CDBA}"/>
            </a:ext>
          </a:extLst>
        </xdr:cNvPr>
        <xdr:cNvPicPr>
          <a:picLocks noChangeAspect="1"/>
        </xdr:cNvPicPr>
      </xdr:nvPicPr>
      <xdr:blipFill>
        <a:blip xmlns:r="http://schemas.openxmlformats.org/officeDocument/2006/relationships" r:embed="rId30"/>
        <a:stretch>
          <a:fillRect/>
        </a:stretch>
      </xdr:blipFill>
      <xdr:spPr>
        <a:xfrm>
          <a:off x="4345782" y="54931556"/>
          <a:ext cx="1095375" cy="1449476"/>
        </a:xfrm>
        <a:prstGeom prst="rect">
          <a:avLst/>
        </a:prstGeom>
      </xdr:spPr>
    </xdr:pic>
    <xdr:clientData/>
  </xdr:twoCellAnchor>
  <xdr:twoCellAnchor editAs="oneCell">
    <xdr:from>
      <xdr:col>3</xdr:col>
      <xdr:colOff>277019</xdr:colOff>
      <xdr:row>57</xdr:row>
      <xdr:rowOff>54680</xdr:rowOff>
    </xdr:from>
    <xdr:to>
      <xdr:col>3</xdr:col>
      <xdr:colOff>1589087</xdr:colOff>
      <xdr:row>57</xdr:row>
      <xdr:rowOff>1431242</xdr:rowOff>
    </xdr:to>
    <xdr:pic>
      <xdr:nvPicPr>
        <xdr:cNvPr id="10" name="Picture 9">
          <a:extLst>
            <a:ext uri="{FF2B5EF4-FFF2-40B4-BE49-F238E27FC236}">
              <a16:creationId xmlns:a16="http://schemas.microsoft.com/office/drawing/2014/main" id="{8A453563-DD45-424B-AE8B-7D56061D12B1}"/>
            </a:ext>
          </a:extLst>
        </xdr:cNvPr>
        <xdr:cNvPicPr>
          <a:picLocks noChangeAspect="1"/>
        </xdr:cNvPicPr>
      </xdr:nvPicPr>
      <xdr:blipFill>
        <a:blip xmlns:r="http://schemas.openxmlformats.org/officeDocument/2006/relationships" r:embed="rId31"/>
        <a:stretch>
          <a:fillRect/>
        </a:stretch>
      </xdr:blipFill>
      <xdr:spPr>
        <a:xfrm>
          <a:off x="4226719" y="6550730"/>
          <a:ext cx="1318418" cy="1376562"/>
        </a:xfrm>
        <a:prstGeom prst="rect">
          <a:avLst/>
        </a:prstGeom>
      </xdr:spPr>
    </xdr:pic>
    <xdr:clientData/>
  </xdr:twoCellAnchor>
  <xdr:twoCellAnchor editAs="oneCell">
    <xdr:from>
      <xdr:col>3</xdr:col>
      <xdr:colOff>154781</xdr:colOff>
      <xdr:row>56</xdr:row>
      <xdr:rowOff>44451</xdr:rowOff>
    </xdr:from>
    <xdr:to>
      <xdr:col>3</xdr:col>
      <xdr:colOff>1515269</xdr:colOff>
      <xdr:row>56</xdr:row>
      <xdr:rowOff>1465387</xdr:rowOff>
    </xdr:to>
    <xdr:pic>
      <xdr:nvPicPr>
        <xdr:cNvPr id="11" name="Picture 10">
          <a:extLst>
            <a:ext uri="{FF2B5EF4-FFF2-40B4-BE49-F238E27FC236}">
              <a16:creationId xmlns:a16="http://schemas.microsoft.com/office/drawing/2014/main" id="{136ABB5E-BFD5-44F7-AB12-1A2F173FF78D}"/>
            </a:ext>
          </a:extLst>
        </xdr:cNvPr>
        <xdr:cNvPicPr>
          <a:picLocks noChangeAspect="1"/>
        </xdr:cNvPicPr>
      </xdr:nvPicPr>
      <xdr:blipFill>
        <a:blip xmlns:r="http://schemas.openxmlformats.org/officeDocument/2006/relationships" r:embed="rId32"/>
        <a:stretch>
          <a:fillRect/>
        </a:stretch>
      </xdr:blipFill>
      <xdr:spPr>
        <a:xfrm>
          <a:off x="4107656" y="5010151"/>
          <a:ext cx="1357313" cy="1417761"/>
        </a:xfrm>
        <a:prstGeom prst="rect">
          <a:avLst/>
        </a:prstGeom>
      </xdr:spPr>
    </xdr:pic>
    <xdr:clientData/>
  </xdr:twoCellAnchor>
  <xdr:twoCellAnchor editAs="oneCell">
    <xdr:from>
      <xdr:col>3</xdr:col>
      <xdr:colOff>207963</xdr:colOff>
      <xdr:row>55</xdr:row>
      <xdr:rowOff>104855</xdr:rowOff>
    </xdr:from>
    <xdr:to>
      <xdr:col>3</xdr:col>
      <xdr:colOff>1485106</xdr:colOff>
      <xdr:row>55</xdr:row>
      <xdr:rowOff>1304961</xdr:rowOff>
    </xdr:to>
    <xdr:pic>
      <xdr:nvPicPr>
        <xdr:cNvPr id="13" name="Picture 12">
          <a:extLst>
            <a:ext uri="{FF2B5EF4-FFF2-40B4-BE49-F238E27FC236}">
              <a16:creationId xmlns:a16="http://schemas.microsoft.com/office/drawing/2014/main" id="{DE326C9B-D458-49F8-9901-687F6BF92E74}"/>
            </a:ext>
          </a:extLst>
        </xdr:cNvPr>
        <xdr:cNvPicPr>
          <a:picLocks noChangeAspect="1"/>
        </xdr:cNvPicPr>
      </xdr:nvPicPr>
      <xdr:blipFill>
        <a:blip xmlns:r="http://schemas.openxmlformats.org/officeDocument/2006/relationships" r:embed="rId33"/>
        <a:stretch>
          <a:fillRect/>
        </a:stretch>
      </xdr:blipFill>
      <xdr:spPr>
        <a:xfrm>
          <a:off x="4160838" y="3530680"/>
          <a:ext cx="1277143" cy="1200106"/>
        </a:xfrm>
        <a:prstGeom prst="rect">
          <a:avLst/>
        </a:prstGeom>
      </xdr:spPr>
    </xdr:pic>
    <xdr:clientData/>
  </xdr:twoCellAnchor>
  <xdr:twoCellAnchor editAs="oneCell">
    <xdr:from>
      <xdr:col>3</xdr:col>
      <xdr:colOff>276730</xdr:colOff>
      <xdr:row>58</xdr:row>
      <xdr:rowOff>98425</xdr:rowOff>
    </xdr:from>
    <xdr:to>
      <xdr:col>3</xdr:col>
      <xdr:colOff>1559718</xdr:colOff>
      <xdr:row>58</xdr:row>
      <xdr:rowOff>1476029</xdr:rowOff>
    </xdr:to>
    <xdr:pic>
      <xdr:nvPicPr>
        <xdr:cNvPr id="7" name="Picture 6">
          <a:extLst>
            <a:ext uri="{FF2B5EF4-FFF2-40B4-BE49-F238E27FC236}">
              <a16:creationId xmlns:a16="http://schemas.microsoft.com/office/drawing/2014/main" id="{35A6E110-A2BB-4DFA-B556-782EFEDD83DF}"/>
            </a:ext>
          </a:extLst>
        </xdr:cNvPr>
        <xdr:cNvPicPr>
          <a:picLocks noChangeAspect="1"/>
        </xdr:cNvPicPr>
      </xdr:nvPicPr>
      <xdr:blipFill>
        <a:blip xmlns:r="http://schemas.openxmlformats.org/officeDocument/2006/relationships" r:embed="rId34"/>
        <a:stretch>
          <a:fillRect/>
        </a:stretch>
      </xdr:blipFill>
      <xdr:spPr>
        <a:xfrm>
          <a:off x="4229605" y="58058050"/>
          <a:ext cx="1282988" cy="1383954"/>
        </a:xfrm>
        <a:prstGeom prst="rect">
          <a:avLst/>
        </a:prstGeom>
      </xdr:spPr>
    </xdr:pic>
    <xdr:clientData/>
  </xdr:twoCellAnchor>
  <xdr:twoCellAnchor editAs="oneCell">
    <xdr:from>
      <xdr:col>3</xdr:col>
      <xdr:colOff>277019</xdr:colOff>
      <xdr:row>49</xdr:row>
      <xdr:rowOff>119061</xdr:rowOff>
    </xdr:from>
    <xdr:to>
      <xdr:col>3</xdr:col>
      <xdr:colOff>1573753</xdr:colOff>
      <xdr:row>49</xdr:row>
      <xdr:rowOff>1607522</xdr:rowOff>
    </xdr:to>
    <xdr:pic>
      <xdr:nvPicPr>
        <xdr:cNvPr id="5" name="Picture 4">
          <a:extLst>
            <a:ext uri="{FF2B5EF4-FFF2-40B4-BE49-F238E27FC236}">
              <a16:creationId xmlns:a16="http://schemas.microsoft.com/office/drawing/2014/main" id="{55F9756C-1F48-7274-CA80-53CBDC024BDD}"/>
            </a:ext>
          </a:extLst>
        </xdr:cNvPr>
        <xdr:cNvPicPr>
          <a:picLocks noChangeAspect="1"/>
        </xdr:cNvPicPr>
      </xdr:nvPicPr>
      <xdr:blipFill>
        <a:blip xmlns:r="http://schemas.openxmlformats.org/officeDocument/2006/relationships" r:embed="rId35"/>
        <a:stretch>
          <a:fillRect/>
        </a:stretch>
      </xdr:blipFill>
      <xdr:spPr>
        <a:xfrm>
          <a:off x="4229894" y="43303030"/>
          <a:ext cx="1290384" cy="1488461"/>
        </a:xfrm>
        <a:prstGeom prst="rect">
          <a:avLst/>
        </a:prstGeom>
      </xdr:spPr>
    </xdr:pic>
    <xdr:clientData/>
  </xdr:twoCellAnchor>
  <xdr:oneCellAnchor>
    <xdr:from>
      <xdr:col>3</xdr:col>
      <xdr:colOff>484979</xdr:colOff>
      <xdr:row>45</xdr:row>
      <xdr:rowOff>38893</xdr:rowOff>
    </xdr:from>
    <xdr:ext cx="1010263" cy="1207450"/>
    <xdr:pic>
      <xdr:nvPicPr>
        <xdr:cNvPr id="9" name="Picture 8">
          <a:extLst>
            <a:ext uri="{FF2B5EF4-FFF2-40B4-BE49-F238E27FC236}">
              <a16:creationId xmlns:a16="http://schemas.microsoft.com/office/drawing/2014/main" id="{99783F79-3307-41D3-AF5A-AFCCAD360A4D}"/>
            </a:ext>
          </a:extLst>
        </xdr:cNvPr>
        <xdr:cNvPicPr>
          <a:picLocks noChangeAspect="1"/>
        </xdr:cNvPicPr>
      </xdr:nvPicPr>
      <xdr:blipFill>
        <a:blip xmlns:r="http://schemas.openxmlformats.org/officeDocument/2006/relationships" r:embed="rId36"/>
        <a:stretch>
          <a:fillRect/>
        </a:stretch>
      </xdr:blipFill>
      <xdr:spPr>
        <a:xfrm flipH="1">
          <a:off x="4441029" y="46270862"/>
          <a:ext cx="1010263" cy="1207450"/>
        </a:xfrm>
        <a:prstGeom prst="rect">
          <a:avLst/>
        </a:prstGeom>
      </xdr:spPr>
    </xdr:pic>
    <xdr:clientData/>
  </xdr:oneCellAnchor>
  <xdr:twoCellAnchor editAs="oneCell">
    <xdr:from>
      <xdr:col>3</xdr:col>
      <xdr:colOff>261938</xdr:colOff>
      <xdr:row>48</xdr:row>
      <xdr:rowOff>130968</xdr:rowOff>
    </xdr:from>
    <xdr:to>
      <xdr:col>3</xdr:col>
      <xdr:colOff>1501833</xdr:colOff>
      <xdr:row>48</xdr:row>
      <xdr:rowOff>1486025</xdr:rowOff>
    </xdr:to>
    <xdr:pic>
      <xdr:nvPicPr>
        <xdr:cNvPr id="16" name="Picture 15">
          <a:extLst>
            <a:ext uri="{FF2B5EF4-FFF2-40B4-BE49-F238E27FC236}">
              <a16:creationId xmlns:a16="http://schemas.microsoft.com/office/drawing/2014/main" id="{FC4C3017-7D9B-06CD-5500-2AC75F283B55}"/>
            </a:ext>
          </a:extLst>
        </xdr:cNvPr>
        <xdr:cNvPicPr>
          <a:picLocks noChangeAspect="1"/>
        </xdr:cNvPicPr>
      </xdr:nvPicPr>
      <xdr:blipFill>
        <a:blip xmlns:r="http://schemas.openxmlformats.org/officeDocument/2006/relationships" r:embed="rId37"/>
        <a:stretch>
          <a:fillRect/>
        </a:stretch>
      </xdr:blipFill>
      <xdr:spPr>
        <a:xfrm>
          <a:off x="4214813" y="44731781"/>
          <a:ext cx="1239895" cy="1355057"/>
        </a:xfrm>
        <a:prstGeom prst="rect">
          <a:avLst/>
        </a:prstGeom>
      </xdr:spPr>
    </xdr:pic>
    <xdr:clientData/>
  </xdr:twoCellAnchor>
  <xdr:twoCellAnchor editAs="oneCell">
    <xdr:from>
      <xdr:col>3</xdr:col>
      <xdr:colOff>338007</xdr:colOff>
      <xdr:row>14</xdr:row>
      <xdr:rowOff>86630</xdr:rowOff>
    </xdr:from>
    <xdr:to>
      <xdr:col>3</xdr:col>
      <xdr:colOff>1514475</xdr:colOff>
      <xdr:row>14</xdr:row>
      <xdr:rowOff>1457324</xdr:rowOff>
    </xdr:to>
    <xdr:pic>
      <xdr:nvPicPr>
        <xdr:cNvPr id="17" name="Picture 16">
          <a:extLst>
            <a:ext uri="{FF2B5EF4-FFF2-40B4-BE49-F238E27FC236}">
              <a16:creationId xmlns:a16="http://schemas.microsoft.com/office/drawing/2014/main" id="{2FB5C114-210E-41CA-B2B5-A658286AE37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5249732" y="14551930"/>
          <a:ext cx="1176468" cy="1373075"/>
        </a:xfrm>
        <a:prstGeom prst="rect">
          <a:avLst/>
        </a:prstGeom>
      </xdr:spPr>
    </xdr:pic>
    <xdr:clientData/>
  </xdr:twoCellAnchor>
  <xdr:twoCellAnchor editAs="oneCell">
    <xdr:from>
      <xdr:col>3</xdr:col>
      <xdr:colOff>381794</xdr:colOff>
      <xdr:row>12</xdr:row>
      <xdr:rowOff>36515</xdr:rowOff>
    </xdr:from>
    <xdr:to>
      <xdr:col>3</xdr:col>
      <xdr:colOff>1478245</xdr:colOff>
      <xdr:row>12</xdr:row>
      <xdr:rowOff>1116808</xdr:rowOff>
    </xdr:to>
    <xdr:pic>
      <xdr:nvPicPr>
        <xdr:cNvPr id="19" name="Picture 18">
          <a:extLst>
            <a:ext uri="{FF2B5EF4-FFF2-40B4-BE49-F238E27FC236}">
              <a16:creationId xmlns:a16="http://schemas.microsoft.com/office/drawing/2014/main" id="{516B34B5-A450-4AB6-B21A-7D41C64ADE7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flipH="1">
          <a:off x="4334669" y="10287796"/>
          <a:ext cx="1090101" cy="1073943"/>
        </a:xfrm>
        <a:prstGeom prst="rect">
          <a:avLst/>
        </a:prstGeom>
      </xdr:spPr>
    </xdr:pic>
    <xdr:clientData/>
  </xdr:twoCellAnchor>
  <xdr:twoCellAnchor editAs="oneCell">
    <xdr:from>
      <xdr:col>3</xdr:col>
      <xdr:colOff>378618</xdr:colOff>
      <xdr:row>20</xdr:row>
      <xdr:rowOff>61120</xdr:rowOff>
    </xdr:from>
    <xdr:to>
      <xdr:col>3</xdr:col>
      <xdr:colOff>1527174</xdr:colOff>
      <xdr:row>20</xdr:row>
      <xdr:rowOff>1249781</xdr:rowOff>
    </xdr:to>
    <xdr:pic>
      <xdr:nvPicPr>
        <xdr:cNvPr id="26" name="Picture 25">
          <a:extLst>
            <a:ext uri="{FF2B5EF4-FFF2-40B4-BE49-F238E27FC236}">
              <a16:creationId xmlns:a16="http://schemas.microsoft.com/office/drawing/2014/main" id="{BACEA366-8BC1-4CC3-A9F2-C86AFDAAC09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flipH="1">
          <a:off x="5045868" y="22075776"/>
          <a:ext cx="1148556" cy="1182311"/>
        </a:xfrm>
        <a:prstGeom prst="rect">
          <a:avLst/>
        </a:prstGeom>
      </xdr:spPr>
    </xdr:pic>
    <xdr:clientData/>
  </xdr:twoCellAnchor>
  <xdr:twoCellAnchor editAs="oneCell">
    <xdr:from>
      <xdr:col>3</xdr:col>
      <xdr:colOff>338930</xdr:colOff>
      <xdr:row>21</xdr:row>
      <xdr:rowOff>98785</xdr:rowOff>
    </xdr:from>
    <xdr:to>
      <xdr:col>3</xdr:col>
      <xdr:colOff>1437482</xdr:colOff>
      <xdr:row>21</xdr:row>
      <xdr:rowOff>1208881</xdr:rowOff>
    </xdr:to>
    <xdr:pic>
      <xdr:nvPicPr>
        <xdr:cNvPr id="27" name="Picture 26">
          <a:extLst>
            <a:ext uri="{FF2B5EF4-FFF2-40B4-BE49-F238E27FC236}">
              <a16:creationId xmlns:a16="http://schemas.microsoft.com/office/drawing/2014/main" id="{8DA262D0-600F-40D0-AE18-AA6698598A54}"/>
            </a:ext>
          </a:extLst>
        </xdr:cNvPr>
        <xdr:cNvPicPr>
          <a:picLocks noChangeAspect="1"/>
        </xdr:cNvPicPr>
      </xdr:nvPicPr>
      <xdr:blipFill>
        <a:blip xmlns:r="http://schemas.openxmlformats.org/officeDocument/2006/relationships" r:embed="rId41"/>
        <a:stretch>
          <a:fillRect/>
        </a:stretch>
      </xdr:blipFill>
      <xdr:spPr>
        <a:xfrm>
          <a:off x="5006180" y="23387410"/>
          <a:ext cx="1098552" cy="1110096"/>
        </a:xfrm>
        <a:prstGeom prst="rect">
          <a:avLst/>
        </a:prstGeom>
      </xdr:spPr>
    </xdr:pic>
    <xdr:clientData/>
  </xdr:twoCellAnchor>
  <xdr:twoCellAnchor editAs="oneCell">
    <xdr:from>
      <xdr:col>3</xdr:col>
      <xdr:colOff>368976</xdr:colOff>
      <xdr:row>13</xdr:row>
      <xdr:rowOff>38101</xdr:rowOff>
    </xdr:from>
    <xdr:to>
      <xdr:col>3</xdr:col>
      <xdr:colOff>1464470</xdr:colOff>
      <xdr:row>13</xdr:row>
      <xdr:rowOff>1226626</xdr:rowOff>
    </xdr:to>
    <xdr:pic>
      <xdr:nvPicPr>
        <xdr:cNvPr id="29" name="Picture 28">
          <a:extLst>
            <a:ext uri="{FF2B5EF4-FFF2-40B4-BE49-F238E27FC236}">
              <a16:creationId xmlns:a16="http://schemas.microsoft.com/office/drawing/2014/main" id="{1650B095-BED8-4860-8374-58A3EEECDDE8}"/>
            </a:ext>
          </a:extLst>
        </xdr:cNvPr>
        <xdr:cNvPicPr>
          <a:picLocks noChangeAspect="1"/>
        </xdr:cNvPicPr>
      </xdr:nvPicPr>
      <xdr:blipFill>
        <a:blip xmlns:r="http://schemas.openxmlformats.org/officeDocument/2006/relationships" r:embed="rId42"/>
        <a:stretch>
          <a:fillRect/>
        </a:stretch>
      </xdr:blipFill>
      <xdr:spPr>
        <a:xfrm>
          <a:off x="4905257" y="11444289"/>
          <a:ext cx="1095494" cy="1185350"/>
        </a:xfrm>
        <a:prstGeom prst="rect">
          <a:avLst/>
        </a:prstGeom>
      </xdr:spPr>
    </xdr:pic>
    <xdr:clientData/>
  </xdr:twoCellAnchor>
  <xdr:twoCellAnchor editAs="oneCell">
    <xdr:from>
      <xdr:col>3</xdr:col>
      <xdr:colOff>114299</xdr:colOff>
      <xdr:row>16</xdr:row>
      <xdr:rowOff>44450</xdr:rowOff>
    </xdr:from>
    <xdr:to>
      <xdr:col>3</xdr:col>
      <xdr:colOff>1393031</xdr:colOff>
      <xdr:row>16</xdr:row>
      <xdr:rowOff>1384014</xdr:rowOff>
    </xdr:to>
    <xdr:pic>
      <xdr:nvPicPr>
        <xdr:cNvPr id="31" name="Picture 30">
          <a:extLst>
            <a:ext uri="{FF2B5EF4-FFF2-40B4-BE49-F238E27FC236}">
              <a16:creationId xmlns:a16="http://schemas.microsoft.com/office/drawing/2014/main" id="{3E1CEBBF-D1E4-4180-BC1D-0BAEAC9C2658}"/>
            </a:ext>
          </a:extLst>
        </xdr:cNvPr>
        <xdr:cNvPicPr>
          <a:picLocks noChangeAspect="1"/>
        </xdr:cNvPicPr>
      </xdr:nvPicPr>
      <xdr:blipFill>
        <a:blip xmlns:r="http://schemas.openxmlformats.org/officeDocument/2006/relationships" r:embed="rId43"/>
        <a:stretch>
          <a:fillRect/>
        </a:stretch>
      </xdr:blipFill>
      <xdr:spPr>
        <a:xfrm flipH="1">
          <a:off x="4650580" y="15629731"/>
          <a:ext cx="1278732" cy="1336389"/>
        </a:xfrm>
        <a:prstGeom prst="rect">
          <a:avLst/>
        </a:prstGeom>
      </xdr:spPr>
    </xdr:pic>
    <xdr:clientData/>
  </xdr:twoCellAnchor>
  <xdr:twoCellAnchor editAs="oneCell">
    <xdr:from>
      <xdr:col>3</xdr:col>
      <xdr:colOff>315913</xdr:colOff>
      <xdr:row>19</xdr:row>
      <xdr:rowOff>19845</xdr:rowOff>
    </xdr:from>
    <xdr:to>
      <xdr:col>3</xdr:col>
      <xdr:colOff>1421888</xdr:colOff>
      <xdr:row>19</xdr:row>
      <xdr:rowOff>1207294</xdr:rowOff>
    </xdr:to>
    <xdr:pic>
      <xdr:nvPicPr>
        <xdr:cNvPr id="32" name="Picture 31">
          <a:extLst>
            <a:ext uri="{FF2B5EF4-FFF2-40B4-BE49-F238E27FC236}">
              <a16:creationId xmlns:a16="http://schemas.microsoft.com/office/drawing/2014/main" id="{CBBE358F-8442-4E34-98FE-1EFCF4D3E699}"/>
            </a:ext>
          </a:extLst>
        </xdr:cNvPr>
        <xdr:cNvPicPr>
          <a:picLocks noChangeAspect="1"/>
        </xdr:cNvPicPr>
      </xdr:nvPicPr>
      <xdr:blipFill>
        <a:blip xmlns:r="http://schemas.openxmlformats.org/officeDocument/2006/relationships" r:embed="rId44"/>
        <a:stretch>
          <a:fillRect/>
        </a:stretch>
      </xdr:blipFill>
      <xdr:spPr>
        <a:xfrm>
          <a:off x="4983163" y="20760533"/>
          <a:ext cx="1105975" cy="1187449"/>
        </a:xfrm>
        <a:prstGeom prst="rect">
          <a:avLst/>
        </a:prstGeom>
      </xdr:spPr>
    </xdr:pic>
    <xdr:clientData/>
  </xdr:twoCellAnchor>
  <xdr:twoCellAnchor editAs="oneCell">
    <xdr:from>
      <xdr:col>3</xdr:col>
      <xdr:colOff>161925</xdr:colOff>
      <xdr:row>15</xdr:row>
      <xdr:rowOff>44450</xdr:rowOff>
    </xdr:from>
    <xdr:to>
      <xdr:col>3</xdr:col>
      <xdr:colOff>1400982</xdr:colOff>
      <xdr:row>15</xdr:row>
      <xdr:rowOff>1303337</xdr:rowOff>
    </xdr:to>
    <xdr:pic>
      <xdr:nvPicPr>
        <xdr:cNvPr id="40" name="Picture 39">
          <a:extLst>
            <a:ext uri="{FF2B5EF4-FFF2-40B4-BE49-F238E27FC236}">
              <a16:creationId xmlns:a16="http://schemas.microsoft.com/office/drawing/2014/main" id="{6A38A88E-A7A9-428A-A2DE-25DD3F2DB05A}"/>
            </a:ext>
          </a:extLst>
        </xdr:cNvPr>
        <xdr:cNvPicPr>
          <a:picLocks noChangeAspect="1"/>
        </xdr:cNvPicPr>
      </xdr:nvPicPr>
      <xdr:blipFill>
        <a:blip xmlns:r="http://schemas.openxmlformats.org/officeDocument/2006/relationships" r:embed="rId45"/>
        <a:stretch>
          <a:fillRect/>
        </a:stretch>
      </xdr:blipFill>
      <xdr:spPr>
        <a:xfrm flipH="1">
          <a:off x="4698206" y="14165263"/>
          <a:ext cx="1242232" cy="1265237"/>
        </a:xfrm>
        <a:prstGeom prst="rect">
          <a:avLst/>
        </a:prstGeom>
      </xdr:spPr>
    </xdr:pic>
    <xdr:clientData/>
  </xdr:twoCellAnchor>
  <xdr:twoCellAnchor editAs="oneCell">
    <xdr:from>
      <xdr:col>3</xdr:col>
      <xdr:colOff>163512</xdr:colOff>
      <xdr:row>7</xdr:row>
      <xdr:rowOff>68264</xdr:rowOff>
    </xdr:from>
    <xdr:to>
      <xdr:col>3</xdr:col>
      <xdr:colOff>1467951</xdr:colOff>
      <xdr:row>7</xdr:row>
      <xdr:rowOff>1369220</xdr:rowOff>
    </xdr:to>
    <xdr:pic>
      <xdr:nvPicPr>
        <xdr:cNvPr id="43" name="Picture 42">
          <a:extLst>
            <a:ext uri="{FF2B5EF4-FFF2-40B4-BE49-F238E27FC236}">
              <a16:creationId xmlns:a16="http://schemas.microsoft.com/office/drawing/2014/main" id="{6147515F-655A-4431-9684-A79DC8E38A3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flipH="1">
          <a:off x="4699793" y="3497264"/>
          <a:ext cx="1304439" cy="1300956"/>
        </a:xfrm>
        <a:prstGeom prst="rect">
          <a:avLst/>
        </a:prstGeom>
      </xdr:spPr>
    </xdr:pic>
    <xdr:clientData/>
  </xdr:twoCellAnchor>
  <xdr:twoCellAnchor editAs="oneCell">
    <xdr:from>
      <xdr:col>3</xdr:col>
      <xdr:colOff>234951</xdr:colOff>
      <xdr:row>8</xdr:row>
      <xdr:rowOff>74388</xdr:rowOff>
    </xdr:from>
    <xdr:to>
      <xdr:col>3</xdr:col>
      <xdr:colOff>1342232</xdr:colOff>
      <xdr:row>8</xdr:row>
      <xdr:rowOff>1380330</xdr:rowOff>
    </xdr:to>
    <xdr:pic>
      <xdr:nvPicPr>
        <xdr:cNvPr id="45" name="Picture 44">
          <a:extLst>
            <a:ext uri="{FF2B5EF4-FFF2-40B4-BE49-F238E27FC236}">
              <a16:creationId xmlns:a16="http://schemas.microsoft.com/office/drawing/2014/main" id="{96B833CF-9A45-488F-85ED-27C8839A7C1D}"/>
            </a:ext>
          </a:extLst>
        </xdr:cNvPr>
        <xdr:cNvPicPr>
          <a:picLocks noChangeAspect="1"/>
        </xdr:cNvPicPr>
      </xdr:nvPicPr>
      <xdr:blipFill>
        <a:blip xmlns:r="http://schemas.openxmlformats.org/officeDocument/2006/relationships" r:embed="rId47"/>
        <a:stretch>
          <a:fillRect/>
        </a:stretch>
      </xdr:blipFill>
      <xdr:spPr>
        <a:xfrm>
          <a:off x="4771232" y="4920232"/>
          <a:ext cx="1107281" cy="1312292"/>
        </a:xfrm>
        <a:prstGeom prst="rect">
          <a:avLst/>
        </a:prstGeom>
      </xdr:spPr>
    </xdr:pic>
    <xdr:clientData/>
  </xdr:twoCellAnchor>
  <xdr:twoCellAnchor editAs="oneCell">
    <xdr:from>
      <xdr:col>3</xdr:col>
      <xdr:colOff>315912</xdr:colOff>
      <xdr:row>9</xdr:row>
      <xdr:rowOff>130968</xdr:rowOff>
    </xdr:from>
    <xdr:to>
      <xdr:col>3</xdr:col>
      <xdr:colOff>1335434</xdr:colOff>
      <xdr:row>9</xdr:row>
      <xdr:rowOff>1393400</xdr:rowOff>
    </xdr:to>
    <xdr:pic>
      <xdr:nvPicPr>
        <xdr:cNvPr id="46" name="Picture 45">
          <a:extLst>
            <a:ext uri="{FF2B5EF4-FFF2-40B4-BE49-F238E27FC236}">
              <a16:creationId xmlns:a16="http://schemas.microsoft.com/office/drawing/2014/main" id="{5A0DA48E-39BC-4975-AA85-35E31758E32B}"/>
            </a:ext>
          </a:extLst>
        </xdr:cNvPr>
        <xdr:cNvPicPr>
          <a:picLocks noChangeAspect="1"/>
        </xdr:cNvPicPr>
      </xdr:nvPicPr>
      <xdr:blipFill>
        <a:blip xmlns:r="http://schemas.openxmlformats.org/officeDocument/2006/relationships" r:embed="rId48"/>
        <a:stretch>
          <a:fillRect/>
        </a:stretch>
      </xdr:blipFill>
      <xdr:spPr>
        <a:xfrm>
          <a:off x="4852193" y="6393656"/>
          <a:ext cx="1019522" cy="1262432"/>
        </a:xfrm>
        <a:prstGeom prst="rect">
          <a:avLst/>
        </a:prstGeom>
      </xdr:spPr>
    </xdr:pic>
    <xdr:clientData/>
  </xdr:twoCellAnchor>
  <xdr:twoCellAnchor editAs="oneCell">
    <xdr:from>
      <xdr:col>3</xdr:col>
      <xdr:colOff>440531</xdr:colOff>
      <xdr:row>10</xdr:row>
      <xdr:rowOff>59532</xdr:rowOff>
    </xdr:from>
    <xdr:to>
      <xdr:col>3</xdr:col>
      <xdr:colOff>1115580</xdr:colOff>
      <xdr:row>10</xdr:row>
      <xdr:rowOff>1112838</xdr:rowOff>
    </xdr:to>
    <xdr:pic>
      <xdr:nvPicPr>
        <xdr:cNvPr id="48" name="Picture 47">
          <a:extLst>
            <a:ext uri="{FF2B5EF4-FFF2-40B4-BE49-F238E27FC236}">
              <a16:creationId xmlns:a16="http://schemas.microsoft.com/office/drawing/2014/main" id="{BC0FFC75-10C1-4CFE-84AD-7A5F796D6E1D}"/>
            </a:ext>
          </a:extLst>
        </xdr:cNvPr>
        <xdr:cNvPicPr>
          <a:picLocks noChangeAspect="1"/>
        </xdr:cNvPicPr>
      </xdr:nvPicPr>
      <xdr:blipFill>
        <a:blip xmlns:r="http://schemas.openxmlformats.org/officeDocument/2006/relationships" r:embed="rId49"/>
        <a:stretch>
          <a:fillRect/>
        </a:stretch>
      </xdr:blipFill>
      <xdr:spPr>
        <a:xfrm>
          <a:off x="4976812" y="7798595"/>
          <a:ext cx="668699" cy="1059656"/>
        </a:xfrm>
        <a:prstGeom prst="rect">
          <a:avLst/>
        </a:prstGeom>
      </xdr:spPr>
    </xdr:pic>
    <xdr:clientData/>
  </xdr:twoCellAnchor>
  <xdr:twoCellAnchor editAs="oneCell">
    <xdr:from>
      <xdr:col>3</xdr:col>
      <xdr:colOff>261937</xdr:colOff>
      <xdr:row>11</xdr:row>
      <xdr:rowOff>23811</xdr:rowOff>
    </xdr:from>
    <xdr:to>
      <xdr:col>3</xdr:col>
      <xdr:colOff>1342232</xdr:colOff>
      <xdr:row>11</xdr:row>
      <xdr:rowOff>1250629</xdr:rowOff>
    </xdr:to>
    <xdr:pic>
      <xdr:nvPicPr>
        <xdr:cNvPr id="50" name="Picture 49">
          <a:extLst>
            <a:ext uri="{FF2B5EF4-FFF2-40B4-BE49-F238E27FC236}">
              <a16:creationId xmlns:a16="http://schemas.microsoft.com/office/drawing/2014/main" id="{5EB112B5-635E-47C1-AE4D-878E8644641B}"/>
            </a:ext>
          </a:extLst>
        </xdr:cNvPr>
        <xdr:cNvPicPr>
          <a:picLocks noChangeAspect="1"/>
        </xdr:cNvPicPr>
      </xdr:nvPicPr>
      <xdr:blipFill>
        <a:blip xmlns:r="http://schemas.openxmlformats.org/officeDocument/2006/relationships" r:embed="rId50"/>
        <a:stretch>
          <a:fillRect/>
        </a:stretch>
      </xdr:blipFill>
      <xdr:spPr>
        <a:xfrm>
          <a:off x="4798218" y="8977311"/>
          <a:ext cx="1086645" cy="1226818"/>
        </a:xfrm>
        <a:prstGeom prst="rect">
          <a:avLst/>
        </a:prstGeom>
      </xdr:spPr>
    </xdr:pic>
    <xdr:clientData/>
  </xdr:twoCellAnchor>
  <xdr:twoCellAnchor editAs="oneCell">
    <xdr:from>
      <xdr:col>3</xdr:col>
      <xdr:colOff>357187</xdr:colOff>
      <xdr:row>17</xdr:row>
      <xdr:rowOff>23813</xdr:rowOff>
    </xdr:from>
    <xdr:to>
      <xdr:col>3</xdr:col>
      <xdr:colOff>1544637</xdr:colOff>
      <xdr:row>17</xdr:row>
      <xdr:rowOff>1274034</xdr:rowOff>
    </xdr:to>
    <xdr:pic>
      <xdr:nvPicPr>
        <xdr:cNvPr id="53" name="Picture 52">
          <a:extLst>
            <a:ext uri="{FF2B5EF4-FFF2-40B4-BE49-F238E27FC236}">
              <a16:creationId xmlns:a16="http://schemas.microsoft.com/office/drawing/2014/main" id="{A034CBD7-B6C1-42DB-98D3-F1B0FD069D74}"/>
            </a:ext>
          </a:extLst>
        </xdr:cNvPr>
        <xdr:cNvPicPr>
          <a:picLocks noChangeAspect="1"/>
        </xdr:cNvPicPr>
      </xdr:nvPicPr>
      <xdr:blipFill>
        <a:blip xmlns:r="http://schemas.openxmlformats.org/officeDocument/2006/relationships" r:embed="rId51"/>
        <a:stretch>
          <a:fillRect/>
        </a:stretch>
      </xdr:blipFill>
      <xdr:spPr>
        <a:xfrm>
          <a:off x="5024437" y="18037969"/>
          <a:ext cx="1187450" cy="1250221"/>
        </a:xfrm>
        <a:prstGeom prst="rect">
          <a:avLst/>
        </a:prstGeom>
      </xdr:spPr>
    </xdr:pic>
    <xdr:clientData/>
  </xdr:twoCellAnchor>
  <xdr:twoCellAnchor editAs="oneCell">
    <xdr:from>
      <xdr:col>3</xdr:col>
      <xdr:colOff>258763</xdr:colOff>
      <xdr:row>18</xdr:row>
      <xdr:rowOff>38894</xdr:rowOff>
    </xdr:from>
    <xdr:to>
      <xdr:col>3</xdr:col>
      <xdr:colOff>1362926</xdr:colOff>
      <xdr:row>18</xdr:row>
      <xdr:rowOff>1305495</xdr:rowOff>
    </xdr:to>
    <xdr:pic>
      <xdr:nvPicPr>
        <xdr:cNvPr id="54" name="Picture 53">
          <a:extLst>
            <a:ext uri="{FF2B5EF4-FFF2-40B4-BE49-F238E27FC236}">
              <a16:creationId xmlns:a16="http://schemas.microsoft.com/office/drawing/2014/main" id="{2A742A01-CE31-4CC8-A9A4-C0EC1E45A61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r="12153"/>
        <a:stretch/>
      </xdr:blipFill>
      <xdr:spPr>
        <a:xfrm>
          <a:off x="4926013" y="19398457"/>
          <a:ext cx="1097813" cy="12666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106605</xdr:colOff>
      <xdr:row>43</xdr:row>
      <xdr:rowOff>208514</xdr:rowOff>
    </xdr:from>
    <xdr:to>
      <xdr:col>3</xdr:col>
      <xdr:colOff>2648289</xdr:colOff>
      <xdr:row>46</xdr:row>
      <xdr:rowOff>44450</xdr:rowOff>
    </xdr:to>
    <xdr:pic>
      <xdr:nvPicPr>
        <xdr:cNvPr id="4" name="Picture 3">
          <a:hlinkClick xmlns:r="http://schemas.openxmlformats.org/officeDocument/2006/relationships" r:id="rId1"/>
          <a:extLst>
            <a:ext uri="{FF2B5EF4-FFF2-40B4-BE49-F238E27FC236}">
              <a16:creationId xmlns:a16="http://schemas.microsoft.com/office/drawing/2014/main" id="{884DBB8F-360F-435D-8785-C1D05CF6EC5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168" r="5107"/>
        <a:stretch/>
      </xdr:blipFill>
      <xdr:spPr>
        <a:xfrm>
          <a:off x="4952449" y="21211139"/>
          <a:ext cx="2536582" cy="1232142"/>
        </a:xfrm>
        <a:prstGeom prst="rect">
          <a:avLst/>
        </a:prstGeom>
      </xdr:spPr>
    </xdr:pic>
    <xdr:clientData/>
  </xdr:twoCellAnchor>
  <xdr:twoCellAnchor editAs="oneCell">
    <xdr:from>
      <xdr:col>3</xdr:col>
      <xdr:colOff>29487</xdr:colOff>
      <xdr:row>54</xdr:row>
      <xdr:rowOff>613414</xdr:rowOff>
    </xdr:from>
    <xdr:to>
      <xdr:col>3</xdr:col>
      <xdr:colOff>2503356</xdr:colOff>
      <xdr:row>57</xdr:row>
      <xdr:rowOff>230978</xdr:rowOff>
    </xdr:to>
    <xdr:pic>
      <xdr:nvPicPr>
        <xdr:cNvPr id="17" name="Picture 16">
          <a:hlinkClick xmlns:r="http://schemas.openxmlformats.org/officeDocument/2006/relationships" r:id="rId3"/>
          <a:extLst>
            <a:ext uri="{FF2B5EF4-FFF2-40B4-BE49-F238E27FC236}">
              <a16:creationId xmlns:a16="http://schemas.microsoft.com/office/drawing/2014/main" id="{C4094EEE-4EEE-4F98-BF75-C7D5153B373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303956" y="29688477"/>
          <a:ext cx="2471942" cy="1136803"/>
        </a:xfrm>
        <a:prstGeom prst="rect">
          <a:avLst/>
        </a:prstGeom>
      </xdr:spPr>
    </xdr:pic>
    <xdr:clientData/>
  </xdr:twoCellAnchor>
  <xdr:twoCellAnchor editAs="oneCell">
    <xdr:from>
      <xdr:col>3</xdr:col>
      <xdr:colOff>416720</xdr:colOff>
      <xdr:row>68</xdr:row>
      <xdr:rowOff>557902</xdr:rowOff>
    </xdr:from>
    <xdr:to>
      <xdr:col>3</xdr:col>
      <xdr:colOff>2267290</xdr:colOff>
      <xdr:row>69</xdr:row>
      <xdr:rowOff>854630</xdr:rowOff>
    </xdr:to>
    <xdr:pic>
      <xdr:nvPicPr>
        <xdr:cNvPr id="19" name="Picture 18">
          <a:hlinkClick xmlns:r="http://schemas.openxmlformats.org/officeDocument/2006/relationships" r:id="rId5"/>
          <a:extLst>
            <a:ext uri="{FF2B5EF4-FFF2-40B4-BE49-F238E27FC236}">
              <a16:creationId xmlns:a16="http://schemas.microsoft.com/office/drawing/2014/main" id="{8C8A308B-C7C9-4077-B5A8-143565AD86D0}"/>
            </a:ext>
          </a:extLst>
        </xdr:cNvPr>
        <xdr:cNvPicPr>
          <a:picLocks noChangeAspect="1"/>
        </xdr:cNvPicPr>
      </xdr:nvPicPr>
      <xdr:blipFill>
        <a:blip xmlns:r="http://schemas.openxmlformats.org/officeDocument/2006/relationships" r:embed="rId6"/>
        <a:stretch>
          <a:fillRect/>
        </a:stretch>
      </xdr:blipFill>
      <xdr:spPr>
        <a:xfrm>
          <a:off x="6738939" y="19476933"/>
          <a:ext cx="1845468" cy="963478"/>
        </a:xfrm>
        <a:prstGeom prst="rect">
          <a:avLst/>
        </a:prstGeom>
      </xdr:spPr>
    </xdr:pic>
    <xdr:clientData/>
  </xdr:twoCellAnchor>
  <xdr:twoCellAnchor editAs="oneCell">
    <xdr:from>
      <xdr:col>3</xdr:col>
      <xdr:colOff>261936</xdr:colOff>
      <xdr:row>67</xdr:row>
      <xdr:rowOff>91176</xdr:rowOff>
    </xdr:from>
    <xdr:to>
      <xdr:col>3</xdr:col>
      <xdr:colOff>2406989</xdr:colOff>
      <xdr:row>68</xdr:row>
      <xdr:rowOff>584199</xdr:rowOff>
    </xdr:to>
    <xdr:pic>
      <xdr:nvPicPr>
        <xdr:cNvPr id="21" name="Picture 20">
          <a:hlinkClick xmlns:r="http://schemas.openxmlformats.org/officeDocument/2006/relationships" r:id="rId5"/>
          <a:extLst>
            <a:ext uri="{FF2B5EF4-FFF2-40B4-BE49-F238E27FC236}">
              <a16:creationId xmlns:a16="http://schemas.microsoft.com/office/drawing/2014/main" id="{CCE16239-A48E-4F3A-8E7D-71B32D009C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84155" y="24498989"/>
          <a:ext cx="2155031" cy="1156599"/>
        </a:xfrm>
        <a:prstGeom prst="rect">
          <a:avLst/>
        </a:prstGeom>
      </xdr:spPr>
    </xdr:pic>
    <xdr:clientData/>
  </xdr:twoCellAnchor>
  <xdr:twoCellAnchor editAs="oneCell">
    <xdr:from>
      <xdr:col>3</xdr:col>
      <xdr:colOff>11905</xdr:colOff>
      <xdr:row>73</xdr:row>
      <xdr:rowOff>107156</xdr:rowOff>
    </xdr:from>
    <xdr:to>
      <xdr:col>3</xdr:col>
      <xdr:colOff>2674673</xdr:colOff>
      <xdr:row>76</xdr:row>
      <xdr:rowOff>50797</xdr:rowOff>
    </xdr:to>
    <xdr:pic>
      <xdr:nvPicPr>
        <xdr:cNvPr id="24" name="Picture 23">
          <a:hlinkClick xmlns:r="http://schemas.openxmlformats.org/officeDocument/2006/relationships" r:id="rId8"/>
          <a:extLst>
            <a:ext uri="{FF2B5EF4-FFF2-40B4-BE49-F238E27FC236}">
              <a16:creationId xmlns:a16="http://schemas.microsoft.com/office/drawing/2014/main" id="{62985E5B-3796-401A-920D-92BA9B1DEE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57749" y="31718250"/>
          <a:ext cx="2660841" cy="1440655"/>
        </a:xfrm>
        <a:prstGeom prst="rect">
          <a:avLst/>
        </a:prstGeom>
      </xdr:spPr>
    </xdr:pic>
    <xdr:clientData/>
  </xdr:twoCellAnchor>
  <xdr:twoCellAnchor editAs="oneCell">
    <xdr:from>
      <xdr:col>3</xdr:col>
      <xdr:colOff>642937</xdr:colOff>
      <xdr:row>33</xdr:row>
      <xdr:rowOff>31745</xdr:rowOff>
    </xdr:from>
    <xdr:to>
      <xdr:col>3</xdr:col>
      <xdr:colOff>2302492</xdr:colOff>
      <xdr:row>33</xdr:row>
      <xdr:rowOff>1206771</xdr:rowOff>
    </xdr:to>
    <xdr:pic>
      <xdr:nvPicPr>
        <xdr:cNvPr id="14" name="Picture 13">
          <a:hlinkClick xmlns:r="http://schemas.openxmlformats.org/officeDocument/2006/relationships" r:id="rId10"/>
          <a:extLst>
            <a:ext uri="{FF2B5EF4-FFF2-40B4-BE49-F238E27FC236}">
              <a16:creationId xmlns:a16="http://schemas.microsoft.com/office/drawing/2014/main" id="{C06D054E-0C1E-4E13-BFAE-325CA2E38A4E}"/>
            </a:ext>
          </a:extLst>
        </xdr:cNvPr>
        <xdr:cNvPicPr>
          <a:picLocks noChangeAspect="1"/>
        </xdr:cNvPicPr>
      </xdr:nvPicPr>
      <xdr:blipFill>
        <a:blip xmlns:r="http://schemas.openxmlformats.org/officeDocument/2006/relationships" r:embed="rId11"/>
        <a:stretch>
          <a:fillRect/>
        </a:stretch>
      </xdr:blipFill>
      <xdr:spPr>
        <a:xfrm>
          <a:off x="5488781" y="14093026"/>
          <a:ext cx="1654453" cy="1171851"/>
        </a:xfrm>
        <a:prstGeom prst="rect">
          <a:avLst/>
        </a:prstGeom>
      </xdr:spPr>
    </xdr:pic>
    <xdr:clientData/>
  </xdr:twoCellAnchor>
  <xdr:twoCellAnchor editAs="oneCell">
    <xdr:from>
      <xdr:col>3</xdr:col>
      <xdr:colOff>11905</xdr:colOff>
      <xdr:row>48</xdr:row>
      <xdr:rowOff>119062</xdr:rowOff>
    </xdr:from>
    <xdr:to>
      <xdr:col>3</xdr:col>
      <xdr:colOff>2648289</xdr:colOff>
      <xdr:row>51</xdr:row>
      <xdr:rowOff>86518</xdr:rowOff>
    </xdr:to>
    <xdr:pic>
      <xdr:nvPicPr>
        <xdr:cNvPr id="39" name="Picture 38">
          <a:hlinkClick xmlns:r="http://schemas.openxmlformats.org/officeDocument/2006/relationships" r:id="rId12"/>
          <a:extLst>
            <a:ext uri="{FF2B5EF4-FFF2-40B4-BE49-F238E27FC236}">
              <a16:creationId xmlns:a16="http://schemas.microsoft.com/office/drawing/2014/main" id="{653F9C2F-DE83-4400-8EFF-F48637A48896}"/>
            </a:ext>
          </a:extLst>
        </xdr:cNvPr>
        <xdr:cNvPicPr>
          <a:picLocks noChangeAspect="1"/>
        </xdr:cNvPicPr>
      </xdr:nvPicPr>
      <xdr:blipFill rotWithShape="1">
        <a:blip xmlns:r="http://schemas.openxmlformats.org/officeDocument/2006/relationships" r:embed="rId13"/>
        <a:srcRect r="21707"/>
        <a:stretch/>
      </xdr:blipFill>
      <xdr:spPr>
        <a:xfrm>
          <a:off x="4857749" y="21312187"/>
          <a:ext cx="2631282" cy="1250157"/>
        </a:xfrm>
        <a:prstGeom prst="rect">
          <a:avLst/>
        </a:prstGeom>
      </xdr:spPr>
    </xdr:pic>
    <xdr:clientData/>
  </xdr:twoCellAnchor>
  <xdr:twoCellAnchor editAs="oneCell">
    <xdr:from>
      <xdr:col>3</xdr:col>
      <xdr:colOff>142879</xdr:colOff>
      <xdr:row>16</xdr:row>
      <xdr:rowOff>95250</xdr:rowOff>
    </xdr:from>
    <xdr:to>
      <xdr:col>3</xdr:col>
      <xdr:colOff>2675278</xdr:colOff>
      <xdr:row>18</xdr:row>
      <xdr:rowOff>389029</xdr:rowOff>
    </xdr:to>
    <xdr:pic>
      <xdr:nvPicPr>
        <xdr:cNvPr id="11" name="Picture 10">
          <a:hlinkClick xmlns:r="http://schemas.openxmlformats.org/officeDocument/2006/relationships" r:id="rId14"/>
          <a:extLst>
            <a:ext uri="{FF2B5EF4-FFF2-40B4-BE49-F238E27FC236}">
              <a16:creationId xmlns:a16="http://schemas.microsoft.com/office/drawing/2014/main" id="{B7148439-AF79-49DD-9738-53164D59ADCC}"/>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2013"/>
        <a:stretch/>
      </xdr:blipFill>
      <xdr:spPr>
        <a:xfrm>
          <a:off x="4988723" y="8655844"/>
          <a:ext cx="2524122" cy="1487579"/>
        </a:xfrm>
        <a:prstGeom prst="rect">
          <a:avLst/>
        </a:prstGeom>
      </xdr:spPr>
    </xdr:pic>
    <xdr:clientData/>
  </xdr:twoCellAnchor>
  <xdr:twoCellAnchor editAs="oneCell">
    <xdr:from>
      <xdr:col>3</xdr:col>
      <xdr:colOff>583406</xdr:colOff>
      <xdr:row>28</xdr:row>
      <xdr:rowOff>11905</xdr:rowOff>
    </xdr:from>
    <xdr:to>
      <xdr:col>3</xdr:col>
      <xdr:colOff>2258559</xdr:colOff>
      <xdr:row>29</xdr:row>
      <xdr:rowOff>476249</xdr:rowOff>
    </xdr:to>
    <xdr:pic>
      <xdr:nvPicPr>
        <xdr:cNvPr id="30" name="Picture 29">
          <a:hlinkClick xmlns:r="http://schemas.openxmlformats.org/officeDocument/2006/relationships" r:id="rId16"/>
          <a:extLst>
            <a:ext uri="{FF2B5EF4-FFF2-40B4-BE49-F238E27FC236}">
              <a16:creationId xmlns:a16="http://schemas.microsoft.com/office/drawing/2014/main" id="{CD536630-621B-4E0C-9FFC-E0E6EF54E543}"/>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7957" b="6575"/>
        <a:stretch/>
      </xdr:blipFill>
      <xdr:spPr>
        <a:xfrm>
          <a:off x="5857875" y="12418218"/>
          <a:ext cx="1666876" cy="1238250"/>
        </a:xfrm>
        <a:prstGeom prst="rect">
          <a:avLst/>
        </a:prstGeom>
      </xdr:spPr>
    </xdr:pic>
    <xdr:clientData/>
  </xdr:twoCellAnchor>
  <xdr:twoCellAnchor editAs="oneCell">
    <xdr:from>
      <xdr:col>3</xdr:col>
      <xdr:colOff>107156</xdr:colOff>
      <xdr:row>63</xdr:row>
      <xdr:rowOff>83344</xdr:rowOff>
    </xdr:from>
    <xdr:to>
      <xdr:col>3</xdr:col>
      <xdr:colOff>2466520</xdr:colOff>
      <xdr:row>64</xdr:row>
      <xdr:rowOff>570233</xdr:rowOff>
    </xdr:to>
    <xdr:pic>
      <xdr:nvPicPr>
        <xdr:cNvPr id="2" name="Picture 1">
          <a:hlinkClick xmlns:r="http://schemas.openxmlformats.org/officeDocument/2006/relationships" r:id="rId18"/>
          <a:extLst>
            <a:ext uri="{FF2B5EF4-FFF2-40B4-BE49-F238E27FC236}">
              <a16:creationId xmlns:a16="http://schemas.microsoft.com/office/drawing/2014/main" id="{BFE7C830-EB0A-4D08-B612-5698C8859B23}"/>
            </a:ext>
          </a:extLst>
        </xdr:cNvPr>
        <xdr:cNvPicPr>
          <a:picLocks noChangeAspect="1"/>
        </xdr:cNvPicPr>
      </xdr:nvPicPr>
      <xdr:blipFill>
        <a:blip xmlns:r="http://schemas.openxmlformats.org/officeDocument/2006/relationships" r:embed="rId19"/>
        <a:stretch>
          <a:fillRect/>
        </a:stretch>
      </xdr:blipFill>
      <xdr:spPr>
        <a:xfrm>
          <a:off x="4953000" y="27539157"/>
          <a:ext cx="2357437" cy="1153640"/>
        </a:xfrm>
        <a:prstGeom prst="rect">
          <a:avLst/>
        </a:prstGeom>
      </xdr:spPr>
    </xdr:pic>
    <xdr:clientData/>
  </xdr:twoCellAnchor>
  <xdr:twoCellAnchor editAs="oneCell">
    <xdr:from>
      <xdr:col>3</xdr:col>
      <xdr:colOff>83343</xdr:colOff>
      <xdr:row>39</xdr:row>
      <xdr:rowOff>52581</xdr:rowOff>
    </xdr:from>
    <xdr:to>
      <xdr:col>3</xdr:col>
      <xdr:colOff>2371271</xdr:colOff>
      <xdr:row>42</xdr:row>
      <xdr:rowOff>0</xdr:rowOff>
    </xdr:to>
    <xdr:pic>
      <xdr:nvPicPr>
        <xdr:cNvPr id="7" name="Picture 6">
          <a:extLst>
            <a:ext uri="{FF2B5EF4-FFF2-40B4-BE49-F238E27FC236}">
              <a16:creationId xmlns:a16="http://schemas.microsoft.com/office/drawing/2014/main" id="{36C48992-28DB-9047-9293-81DF799E2734}"/>
            </a:ext>
          </a:extLst>
        </xdr:cNvPr>
        <xdr:cNvPicPr>
          <a:picLocks noChangeAspect="1"/>
        </xdr:cNvPicPr>
      </xdr:nvPicPr>
      <xdr:blipFill rotWithShape="1">
        <a:blip xmlns:r="http://schemas.openxmlformats.org/officeDocument/2006/relationships" r:embed="rId20"/>
        <a:srcRect b="17293"/>
        <a:stretch/>
      </xdr:blipFill>
      <xdr:spPr>
        <a:xfrm>
          <a:off x="5357812" y="21221894"/>
          <a:ext cx="2286001" cy="1197575"/>
        </a:xfrm>
        <a:prstGeom prst="rect">
          <a:avLst/>
        </a:prstGeom>
      </xdr:spPr>
    </xdr:pic>
    <xdr:clientData/>
  </xdr:twoCellAnchor>
  <xdr:twoCellAnchor editAs="oneCell">
    <xdr:from>
      <xdr:col>3</xdr:col>
      <xdr:colOff>107157</xdr:colOff>
      <xdr:row>35</xdr:row>
      <xdr:rowOff>83345</xdr:rowOff>
    </xdr:from>
    <xdr:to>
      <xdr:col>3</xdr:col>
      <xdr:colOff>2526052</xdr:colOff>
      <xdr:row>37</xdr:row>
      <xdr:rowOff>287610</xdr:rowOff>
    </xdr:to>
    <xdr:pic>
      <xdr:nvPicPr>
        <xdr:cNvPr id="10" name="Picture 9">
          <a:hlinkClick xmlns:r="http://schemas.openxmlformats.org/officeDocument/2006/relationships" r:id="rId21"/>
          <a:extLst>
            <a:ext uri="{FF2B5EF4-FFF2-40B4-BE49-F238E27FC236}">
              <a16:creationId xmlns:a16="http://schemas.microsoft.com/office/drawing/2014/main" id="{2A50407C-439F-2FFF-5C0D-16BD875B795F}"/>
            </a:ext>
          </a:extLst>
        </xdr:cNvPr>
        <xdr:cNvPicPr>
          <a:picLocks noChangeAspect="1"/>
        </xdr:cNvPicPr>
      </xdr:nvPicPr>
      <xdr:blipFill>
        <a:blip xmlns:r="http://schemas.openxmlformats.org/officeDocument/2006/relationships" r:embed="rId22"/>
        <a:stretch>
          <a:fillRect/>
        </a:stretch>
      </xdr:blipFill>
      <xdr:spPr>
        <a:xfrm>
          <a:off x="4953001" y="19657220"/>
          <a:ext cx="2416968" cy="1132954"/>
        </a:xfrm>
        <a:prstGeom prst="rect">
          <a:avLst/>
        </a:prstGeom>
      </xdr:spPr>
    </xdr:pic>
    <xdr:clientData/>
  </xdr:twoCellAnchor>
  <xdr:twoCellAnchor editAs="oneCell">
    <xdr:from>
      <xdr:col>3</xdr:col>
      <xdr:colOff>214313</xdr:colOff>
      <xdr:row>59</xdr:row>
      <xdr:rowOff>107156</xdr:rowOff>
    </xdr:from>
    <xdr:to>
      <xdr:col>3</xdr:col>
      <xdr:colOff>2544308</xdr:colOff>
      <xdr:row>61</xdr:row>
      <xdr:rowOff>202211</xdr:rowOff>
    </xdr:to>
    <xdr:pic>
      <xdr:nvPicPr>
        <xdr:cNvPr id="15" name="Picture 14">
          <a:hlinkClick xmlns:r="http://schemas.openxmlformats.org/officeDocument/2006/relationships" r:id="rId23"/>
          <a:extLst>
            <a:ext uri="{FF2B5EF4-FFF2-40B4-BE49-F238E27FC236}">
              <a16:creationId xmlns:a16="http://schemas.microsoft.com/office/drawing/2014/main" id="{7B7AE205-00B3-5507-6BBE-A678FE0DC959}"/>
            </a:ext>
          </a:extLst>
        </xdr:cNvPr>
        <xdr:cNvPicPr>
          <a:picLocks noChangeAspect="1"/>
        </xdr:cNvPicPr>
      </xdr:nvPicPr>
      <xdr:blipFill>
        <a:blip xmlns:r="http://schemas.openxmlformats.org/officeDocument/2006/relationships" r:embed="rId24"/>
        <a:stretch>
          <a:fillRect/>
        </a:stretch>
      </xdr:blipFill>
      <xdr:spPr>
        <a:xfrm>
          <a:off x="5488782" y="29063156"/>
          <a:ext cx="2321718" cy="1068193"/>
        </a:xfrm>
        <a:prstGeom prst="rect">
          <a:avLst/>
        </a:prstGeom>
      </xdr:spPr>
    </xdr:pic>
    <xdr:clientData/>
  </xdr:twoCellAnchor>
  <xdr:twoCellAnchor editAs="oneCell">
    <xdr:from>
      <xdr:col>3</xdr:col>
      <xdr:colOff>357189</xdr:colOff>
      <xdr:row>20</xdr:row>
      <xdr:rowOff>35718</xdr:rowOff>
    </xdr:from>
    <xdr:to>
      <xdr:col>3</xdr:col>
      <xdr:colOff>2216489</xdr:colOff>
      <xdr:row>22</xdr:row>
      <xdr:rowOff>435117</xdr:rowOff>
    </xdr:to>
    <xdr:pic>
      <xdr:nvPicPr>
        <xdr:cNvPr id="16" name="Picture 15">
          <a:hlinkClick xmlns:r="http://schemas.openxmlformats.org/officeDocument/2006/relationships" r:id="rId25"/>
          <a:extLst>
            <a:ext uri="{FF2B5EF4-FFF2-40B4-BE49-F238E27FC236}">
              <a16:creationId xmlns:a16="http://schemas.microsoft.com/office/drawing/2014/main" id="{AB5FC95B-C5B3-56B8-6C5D-DD9089BB21CE}"/>
            </a:ext>
          </a:extLst>
        </xdr:cNvPr>
        <xdr:cNvPicPr>
          <a:picLocks noChangeAspect="1"/>
        </xdr:cNvPicPr>
      </xdr:nvPicPr>
      <xdr:blipFill>
        <a:blip xmlns:r="http://schemas.openxmlformats.org/officeDocument/2006/relationships" r:embed="rId26"/>
        <a:stretch>
          <a:fillRect/>
        </a:stretch>
      </xdr:blipFill>
      <xdr:spPr>
        <a:xfrm>
          <a:off x="5203033" y="10691812"/>
          <a:ext cx="1857373" cy="1399524"/>
        </a:xfrm>
        <a:prstGeom prst="rect">
          <a:avLst/>
        </a:prstGeom>
      </xdr:spPr>
    </xdr:pic>
    <xdr:clientData/>
  </xdr:twoCellAnchor>
  <xdr:twoCellAnchor editAs="oneCell">
    <xdr:from>
      <xdr:col>3</xdr:col>
      <xdr:colOff>285751</xdr:colOff>
      <xdr:row>12</xdr:row>
      <xdr:rowOff>23813</xdr:rowOff>
    </xdr:from>
    <xdr:to>
      <xdr:col>3</xdr:col>
      <xdr:colOff>2398259</xdr:colOff>
      <xdr:row>14</xdr:row>
      <xdr:rowOff>425450</xdr:rowOff>
    </xdr:to>
    <xdr:pic>
      <xdr:nvPicPr>
        <xdr:cNvPr id="9" name="Picture 8">
          <a:hlinkClick xmlns:r="http://schemas.openxmlformats.org/officeDocument/2006/relationships" r:id="rId14"/>
          <a:extLst>
            <a:ext uri="{FF2B5EF4-FFF2-40B4-BE49-F238E27FC236}">
              <a16:creationId xmlns:a16="http://schemas.microsoft.com/office/drawing/2014/main" id="{34EEC44E-C677-268F-2F7B-E656C18F372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131595" y="6774657"/>
          <a:ext cx="2107406" cy="1404937"/>
        </a:xfrm>
        <a:prstGeom prst="rect">
          <a:avLst/>
        </a:prstGeom>
      </xdr:spPr>
    </xdr:pic>
    <xdr:clientData/>
  </xdr:twoCellAnchor>
  <xdr:twoCellAnchor editAs="oneCell">
    <xdr:from>
      <xdr:col>3</xdr:col>
      <xdr:colOff>166688</xdr:colOff>
      <xdr:row>9</xdr:row>
      <xdr:rowOff>17064</xdr:rowOff>
    </xdr:from>
    <xdr:to>
      <xdr:col>3</xdr:col>
      <xdr:colOff>2049802</xdr:colOff>
      <xdr:row>9</xdr:row>
      <xdr:rowOff>1077119</xdr:rowOff>
    </xdr:to>
    <xdr:pic>
      <xdr:nvPicPr>
        <xdr:cNvPr id="8" name="Picture 7">
          <a:hlinkClick xmlns:r="http://schemas.openxmlformats.org/officeDocument/2006/relationships" r:id="rId28"/>
          <a:extLst>
            <a:ext uri="{FF2B5EF4-FFF2-40B4-BE49-F238E27FC236}">
              <a16:creationId xmlns:a16="http://schemas.microsoft.com/office/drawing/2014/main" id="{C0CAB37E-9EB0-F052-E68E-C5CDA6817ED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012532" y="5124845"/>
          <a:ext cx="1881187" cy="1056880"/>
        </a:xfrm>
        <a:prstGeom prst="rect">
          <a:avLst/>
        </a:prstGeom>
      </xdr:spPr>
    </xdr:pic>
    <xdr:clientData/>
  </xdr:twoCellAnchor>
  <xdr:twoCellAnchor editAs="oneCell">
    <xdr:from>
      <xdr:col>3</xdr:col>
      <xdr:colOff>309563</xdr:colOff>
      <xdr:row>31</xdr:row>
      <xdr:rowOff>66063</xdr:rowOff>
    </xdr:from>
    <xdr:to>
      <xdr:col>3</xdr:col>
      <xdr:colOff>1554842</xdr:colOff>
      <xdr:row>31</xdr:row>
      <xdr:rowOff>1150541</xdr:rowOff>
    </xdr:to>
    <xdr:pic>
      <xdr:nvPicPr>
        <xdr:cNvPr id="13" name="Picture 12">
          <a:hlinkClick xmlns:r="http://schemas.openxmlformats.org/officeDocument/2006/relationships" r:id="rId30"/>
          <a:extLst>
            <a:ext uri="{FF2B5EF4-FFF2-40B4-BE49-F238E27FC236}">
              <a16:creationId xmlns:a16="http://schemas.microsoft.com/office/drawing/2014/main" id="{50D71199-17DF-9656-30D7-AAC3C624A75E}"/>
            </a:ext>
          </a:extLst>
        </xdr:cNvPr>
        <xdr:cNvPicPr>
          <a:picLocks noChangeAspect="1"/>
        </xdr:cNvPicPr>
      </xdr:nvPicPr>
      <xdr:blipFill>
        <a:blip xmlns:r="http://schemas.openxmlformats.org/officeDocument/2006/relationships" r:embed="rId31"/>
        <a:stretch>
          <a:fillRect/>
        </a:stretch>
      </xdr:blipFill>
      <xdr:spPr>
        <a:xfrm>
          <a:off x="5155407" y="16508594"/>
          <a:ext cx="1250155" cy="1081303"/>
        </a:xfrm>
        <a:prstGeom prst="rect">
          <a:avLst/>
        </a:prstGeom>
      </xdr:spPr>
    </xdr:pic>
    <xdr:clientData/>
  </xdr:twoCellAnchor>
  <xdr:twoCellAnchor editAs="oneCell">
    <xdr:from>
      <xdr:col>0</xdr:col>
      <xdr:colOff>0</xdr:colOff>
      <xdr:row>0</xdr:row>
      <xdr:rowOff>0</xdr:rowOff>
    </xdr:from>
    <xdr:to>
      <xdr:col>3</xdr:col>
      <xdr:colOff>197075</xdr:colOff>
      <xdr:row>0</xdr:row>
      <xdr:rowOff>1140465</xdr:rowOff>
    </xdr:to>
    <xdr:pic>
      <xdr:nvPicPr>
        <xdr:cNvPr id="3" name="Picture 2">
          <a:extLst>
            <a:ext uri="{FF2B5EF4-FFF2-40B4-BE49-F238E27FC236}">
              <a16:creationId xmlns:a16="http://schemas.microsoft.com/office/drawing/2014/main" id="{36655201-1270-45D8-89C9-3C59F83A60DC}"/>
            </a:ext>
          </a:extLst>
        </xdr:cNvPr>
        <xdr:cNvPicPr>
          <a:picLocks noChangeAspect="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b="15123"/>
        <a:stretch/>
      </xdr:blipFill>
      <xdr:spPr>
        <a:xfrm>
          <a:off x="0" y="0"/>
          <a:ext cx="3837213" cy="1140465"/>
        </a:xfrm>
        <a:prstGeom prst="rect">
          <a:avLst/>
        </a:prstGeom>
      </xdr:spPr>
    </xdr:pic>
    <xdr:clientData/>
  </xdr:twoCellAnchor>
  <xdr:twoCellAnchor>
    <xdr:from>
      <xdr:col>0</xdr:col>
      <xdr:colOff>149679</xdr:colOff>
      <xdr:row>79</xdr:row>
      <xdr:rowOff>0</xdr:rowOff>
    </xdr:from>
    <xdr:to>
      <xdr:col>3</xdr:col>
      <xdr:colOff>544626</xdr:colOff>
      <xdr:row>82</xdr:row>
      <xdr:rowOff>220320</xdr:rowOff>
    </xdr:to>
    <xdr:sp macro="" textlink="">
      <xdr:nvSpPr>
        <xdr:cNvPr id="12" name="TextBox 11">
          <a:extLst>
            <a:ext uri="{FF2B5EF4-FFF2-40B4-BE49-F238E27FC236}">
              <a16:creationId xmlns:a16="http://schemas.microsoft.com/office/drawing/2014/main" id="{75DDD9CA-69BD-4FEF-8C30-221843AD8671}"/>
            </a:ext>
          </a:extLst>
        </xdr:cNvPr>
        <xdr:cNvSpPr txBox="1"/>
      </xdr:nvSpPr>
      <xdr:spPr>
        <a:xfrm>
          <a:off x="149679" y="36521571"/>
          <a:ext cx="5239090" cy="1295285"/>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ysClr val="windowText" lastClr="000000"/>
              </a:solidFill>
              <a:effectLst/>
              <a:latin typeface="+mn-lt"/>
              <a:ea typeface="+mn-ea"/>
              <a:cs typeface="+mn-cs"/>
            </a:rPr>
            <a:t>Price excludes</a:t>
          </a:r>
          <a:r>
            <a:rPr lang="en-AU" sz="1100" b="1" baseline="0">
              <a:solidFill>
                <a:sysClr val="windowText" lastClr="000000"/>
              </a:solidFill>
              <a:effectLst/>
              <a:latin typeface="+mn-lt"/>
              <a:ea typeface="+mn-ea"/>
              <a:cs typeface="+mn-cs"/>
            </a:rPr>
            <a:t> freight and GST. </a:t>
          </a:r>
        </a:p>
        <a:p>
          <a:pPr marL="0" marR="0" lvl="0" indent="0" defTabSz="914400" eaLnBrk="1" fontAlgn="auto" latinLnBrk="0" hangingPunct="1">
            <a:lnSpc>
              <a:spcPct val="100000"/>
            </a:lnSpc>
            <a:spcBef>
              <a:spcPts val="0"/>
            </a:spcBef>
            <a:spcAft>
              <a:spcPts val="0"/>
            </a:spcAft>
            <a:buClrTx/>
            <a:buSzTx/>
            <a:buFontTx/>
            <a:buNone/>
            <a:tabLst/>
            <a:defRPr/>
          </a:pPr>
          <a:r>
            <a:rPr lang="en-AU" sz="1100" b="1" baseline="0">
              <a:solidFill>
                <a:sysClr val="windowText" lastClr="000000"/>
              </a:solidFill>
              <a:effectLst/>
              <a:latin typeface="+mn-lt"/>
              <a:ea typeface="+mn-ea"/>
              <a:cs typeface="+mn-cs"/>
            </a:rPr>
            <a:t>All chairs are shipped from Melbourne. </a:t>
          </a:r>
          <a:endParaRPr lang="en-AU" sz="1050">
            <a:solidFill>
              <a:sysClr val="windowText" lastClr="000000"/>
            </a:solidFill>
            <a:effectLst/>
          </a:endParaRPr>
        </a:p>
        <a:p>
          <a:r>
            <a:rPr lang="en-AU" sz="1050" b="1">
              <a:solidFill>
                <a:sysClr val="windowText" lastClr="000000"/>
              </a:solidFill>
            </a:rPr>
            <a:t>A Surcharge</a:t>
          </a:r>
          <a:r>
            <a:rPr lang="en-AU" sz="1050" b="1" baseline="0">
              <a:solidFill>
                <a:sysClr val="windowText" lastClr="000000"/>
              </a:solidFill>
            </a:rPr>
            <a:t> may apply for small quantities.</a:t>
          </a:r>
          <a:endParaRPr lang="en-AU" sz="1050" b="1">
            <a:solidFill>
              <a:sysClr val="windowText" lastClr="000000"/>
            </a:solidFill>
          </a:endParaRPr>
        </a:p>
        <a:p>
          <a:endParaRPr lang="en-AU" sz="1050" b="1"/>
        </a:p>
        <a:p>
          <a:r>
            <a:rPr lang="en-AU" sz="1050" b="1"/>
            <a:t>Standard</a:t>
          </a:r>
          <a:r>
            <a:rPr lang="en-AU" sz="1050" b="1" baseline="0"/>
            <a:t> Terms:</a:t>
          </a:r>
        </a:p>
        <a:p>
          <a:r>
            <a:rPr lang="en-AU" sz="1050" b="1" baseline="0"/>
            <a:t>- </a:t>
          </a:r>
          <a:r>
            <a:rPr lang="en-AU" sz="1050" b="0" baseline="0"/>
            <a:t>30% deposit, balance 7 days from invoice unless otherwise agreed</a:t>
          </a:r>
        </a:p>
        <a:p>
          <a:r>
            <a:rPr lang="en-AU" sz="1050" b="1" baseline="0"/>
            <a:t>- </a:t>
          </a:r>
          <a:r>
            <a:rPr lang="en-AU" sz="1050" b="0" baseline="0"/>
            <a:t>This q</a:t>
          </a:r>
          <a:r>
            <a:rPr lang="en-AU" sz="1050"/>
            <a:t>uote is valid for 30 days</a:t>
          </a:r>
        </a:p>
        <a:p>
          <a:endParaRPr lang="en-AU" sz="1050"/>
        </a:p>
      </xdr:txBody>
    </xdr:sp>
    <xdr:clientData/>
  </xdr:twoCellAnchor>
  <xdr:twoCellAnchor editAs="oneCell">
    <xdr:from>
      <xdr:col>3</xdr:col>
      <xdr:colOff>217715</xdr:colOff>
      <xdr:row>24</xdr:row>
      <xdr:rowOff>13607</xdr:rowOff>
    </xdr:from>
    <xdr:to>
      <xdr:col>3</xdr:col>
      <xdr:colOff>2571751</xdr:colOff>
      <xdr:row>26</xdr:row>
      <xdr:rowOff>419887</xdr:rowOff>
    </xdr:to>
    <xdr:pic>
      <xdr:nvPicPr>
        <xdr:cNvPr id="5" name="Picture 4">
          <a:extLst>
            <a:ext uri="{FF2B5EF4-FFF2-40B4-BE49-F238E27FC236}">
              <a16:creationId xmlns:a16="http://schemas.microsoft.com/office/drawing/2014/main" id="{4361B7F5-310A-EA76-E0C2-C1758C6D5BAA}"/>
            </a:ext>
          </a:extLst>
        </xdr:cNvPr>
        <xdr:cNvPicPr>
          <a:picLocks noChangeAspect="1"/>
        </xdr:cNvPicPr>
      </xdr:nvPicPr>
      <xdr:blipFill>
        <a:blip xmlns:r="http://schemas.openxmlformats.org/officeDocument/2006/relationships" r:embed="rId33"/>
        <a:stretch>
          <a:fillRect/>
        </a:stretch>
      </xdr:blipFill>
      <xdr:spPr>
        <a:xfrm>
          <a:off x="5061858" y="12396107"/>
          <a:ext cx="2354036" cy="1413209"/>
        </a:xfrm>
        <a:prstGeom prst="rect">
          <a:avLst/>
        </a:prstGeom>
      </xdr:spPr>
    </xdr:pic>
    <xdr:clientData/>
  </xdr:twoCellAnchor>
  <xdr:twoCellAnchor editAs="oneCell">
    <xdr:from>
      <xdr:col>3</xdr:col>
      <xdr:colOff>68036</xdr:colOff>
      <xdr:row>71</xdr:row>
      <xdr:rowOff>27215</xdr:rowOff>
    </xdr:from>
    <xdr:to>
      <xdr:col>3</xdr:col>
      <xdr:colOff>2697389</xdr:colOff>
      <xdr:row>71</xdr:row>
      <xdr:rowOff>1265406</xdr:rowOff>
    </xdr:to>
    <xdr:pic>
      <xdr:nvPicPr>
        <xdr:cNvPr id="6" name="Picture 5">
          <a:extLst>
            <a:ext uri="{FF2B5EF4-FFF2-40B4-BE49-F238E27FC236}">
              <a16:creationId xmlns:a16="http://schemas.microsoft.com/office/drawing/2014/main" id="{09D4501A-9A94-C96F-247D-7B9E36522C7F}"/>
            </a:ext>
          </a:extLst>
        </xdr:cNvPr>
        <xdr:cNvPicPr>
          <a:picLocks noChangeAspect="1"/>
        </xdr:cNvPicPr>
      </xdr:nvPicPr>
      <xdr:blipFill>
        <a:blip xmlns:r="http://schemas.openxmlformats.org/officeDocument/2006/relationships" r:embed="rId34"/>
        <a:stretch>
          <a:fillRect/>
        </a:stretch>
      </xdr:blipFill>
      <xdr:spPr>
        <a:xfrm>
          <a:off x="4912179" y="34956751"/>
          <a:ext cx="2626178" cy="1241366"/>
        </a:xfrm>
        <a:prstGeom prst="rect">
          <a:avLst/>
        </a:prstGeom>
      </xdr:spPr>
    </xdr:pic>
    <xdr:clientData/>
  </xdr:twoCellAnchor>
  <xdr:twoCellAnchor>
    <xdr:from>
      <xdr:col>3</xdr:col>
      <xdr:colOff>1115786</xdr:colOff>
      <xdr:row>0</xdr:row>
      <xdr:rowOff>149678</xdr:rowOff>
    </xdr:from>
    <xdr:to>
      <xdr:col>7</xdr:col>
      <xdr:colOff>301466</xdr:colOff>
      <xdr:row>1</xdr:row>
      <xdr:rowOff>66119</xdr:rowOff>
    </xdr:to>
    <xdr:sp macro="" textlink="">
      <xdr:nvSpPr>
        <xdr:cNvPr id="18" name="TextBox 17">
          <a:extLst>
            <a:ext uri="{FF2B5EF4-FFF2-40B4-BE49-F238E27FC236}">
              <a16:creationId xmlns:a16="http://schemas.microsoft.com/office/drawing/2014/main" id="{4F687103-1A13-409F-9804-2E02A73CFABB}"/>
            </a:ext>
          </a:extLst>
        </xdr:cNvPr>
        <xdr:cNvSpPr txBox="1"/>
      </xdr:nvSpPr>
      <xdr:spPr>
        <a:xfrm>
          <a:off x="5959929" y="149678"/>
          <a:ext cx="4614930" cy="1086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tx1">
                  <a:lumMod val="50000"/>
                  <a:lumOff val="50000"/>
                </a:schemeClr>
              </a:solidFill>
            </a:rPr>
            <a:t>WENTWORTH</a:t>
          </a:r>
          <a:r>
            <a:rPr lang="en-AU" sz="1400" b="1" baseline="0">
              <a:solidFill>
                <a:schemeClr val="tx1">
                  <a:lumMod val="50000"/>
                  <a:lumOff val="50000"/>
                </a:schemeClr>
              </a:solidFill>
            </a:rPr>
            <a:t> CARE FURNITURE </a:t>
          </a:r>
        </a:p>
        <a:p>
          <a:pPr algn="ctr"/>
          <a:r>
            <a:rPr lang="en-AU" sz="1400" baseline="0">
              <a:solidFill>
                <a:schemeClr val="tx1">
                  <a:lumMod val="50000"/>
                  <a:lumOff val="50000"/>
                </a:schemeClr>
              </a:solidFill>
            </a:rPr>
            <a:t>03 9408 9710  info@wentworthcare.com.au</a:t>
          </a:r>
        </a:p>
        <a:p>
          <a:pPr algn="ctr"/>
          <a:r>
            <a:rPr lang="en-AU" sz="1400" baseline="0">
              <a:solidFill>
                <a:schemeClr val="tx1">
                  <a:lumMod val="50000"/>
                  <a:lumOff val="50000"/>
                </a:schemeClr>
              </a:solidFill>
            </a:rPr>
            <a:t>www.wentworthcare.com.au</a:t>
          </a:r>
        </a:p>
        <a:p>
          <a:pPr algn="ctr"/>
          <a:r>
            <a:rPr lang="en-AU" sz="1100" baseline="0">
              <a:solidFill>
                <a:schemeClr val="tx1">
                  <a:lumMod val="50000"/>
                  <a:lumOff val="50000"/>
                </a:schemeClr>
              </a:solidFill>
            </a:rPr>
            <a:t>ABN 30 613 921 154</a:t>
          </a:r>
        </a:p>
        <a:p>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3</xdr:row>
      <xdr:rowOff>66675</xdr:rowOff>
    </xdr:from>
    <xdr:to>
      <xdr:col>4</xdr:col>
      <xdr:colOff>161925</xdr:colOff>
      <xdr:row>7</xdr:row>
      <xdr:rowOff>133350</xdr:rowOff>
    </xdr:to>
    <xdr:sp macro="" textlink="">
      <xdr:nvSpPr>
        <xdr:cNvPr id="2" name="TextBox 1">
          <a:extLst>
            <a:ext uri="{FF2B5EF4-FFF2-40B4-BE49-F238E27FC236}">
              <a16:creationId xmlns:a16="http://schemas.microsoft.com/office/drawing/2014/main" id="{435584FF-800F-5C78-55EA-70248260FDA8}"/>
            </a:ext>
          </a:extLst>
        </xdr:cNvPr>
        <xdr:cNvSpPr txBox="1"/>
      </xdr:nvSpPr>
      <xdr:spPr>
        <a:xfrm>
          <a:off x="742950" y="1895475"/>
          <a:ext cx="4981575"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kern="1200"/>
            <a:t>Note, this pricing includes a small selection of fabrics</a:t>
          </a:r>
          <a:r>
            <a:rPr lang="en-AU" sz="1100" kern="1200" baseline="0"/>
            <a:t> that are available. The selection below includes some of the most popular vinyls and fabrics, which are all suitable for aged care. There are many more avilable, and you are welcome to specify your own fabrics.</a:t>
          </a:r>
        </a:p>
        <a:p>
          <a:r>
            <a:rPr lang="en-AU" sz="1100" kern="1200" baseline="0"/>
            <a:t>Pricing is indicative and may change in some instances.</a:t>
          </a:r>
        </a:p>
        <a:p>
          <a:endParaRPr lang="en-AU" sz="1100" kern="1200"/>
        </a:p>
      </xdr:txBody>
    </xdr:sp>
    <xdr:clientData/>
  </xdr:twoCellAnchor>
  <xdr:twoCellAnchor editAs="oneCell">
    <xdr:from>
      <xdr:col>1</xdr:col>
      <xdr:colOff>1</xdr:colOff>
      <xdr:row>0</xdr:row>
      <xdr:rowOff>0</xdr:rowOff>
    </xdr:from>
    <xdr:to>
      <xdr:col>2</xdr:col>
      <xdr:colOff>1200151</xdr:colOff>
      <xdr:row>1</xdr:row>
      <xdr:rowOff>609528</xdr:rowOff>
    </xdr:to>
    <xdr:pic>
      <xdr:nvPicPr>
        <xdr:cNvPr id="3" name="Picture 2">
          <a:extLst>
            <a:ext uri="{FF2B5EF4-FFF2-40B4-BE49-F238E27FC236}">
              <a16:creationId xmlns:a16="http://schemas.microsoft.com/office/drawing/2014/main" id="{89F8C0D0-6487-4C3D-9638-D42289783D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5123"/>
        <a:stretch/>
      </xdr:blipFill>
      <xdr:spPr>
        <a:xfrm>
          <a:off x="685801" y="0"/>
          <a:ext cx="2667000" cy="790503"/>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EA6DCB-AA4A-487B-B677-2DF21B92F1DC}" name="Quotation3" displayName="Quotation3" ref="B5:M60" totalsRowShown="0" headerRowDxfId="29" dataDxfId="27" totalsRowDxfId="26" headerRowBorderDxfId="28">
  <autoFilter ref="B5:M60"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D9DF40A4-17E0-4C4A-B034-F5236090CBBF}" name="QTY_x000a_Type in your Qty" dataDxfId="25" totalsRowDxfId="24" dataCellStyle="Comma"/>
    <tableColumn id="7" xr3:uid="{3A9CF879-3950-4C2D-90F9-6C5DAA91F8E3}" name="Description" dataDxfId="23" totalsRowDxfId="22"/>
    <tableColumn id="3" xr3:uid="{05922F0F-8288-4AF1-961D-D4020D166890}" name="Image" dataDxfId="21" totalsRowDxfId="20"/>
    <tableColumn id="2" xr3:uid="{E65EB2E3-CB66-4A92-8D31-31263D8E0A4E}" name="White Price" dataDxfId="19" totalsRowDxfId="18" dataCellStyle="Currency"/>
    <tableColumn id="6" xr3:uid="{BD0201FA-6FC3-4047-AB71-D21B8055AFE4}" name="Metreage2" dataDxfId="17" totalsRowDxfId="16" dataCellStyle="Currency"/>
    <tableColumn id="5" xr3:uid="{0011847E-1845-4ED2-9CFD-8BA7824AB124}" name="Warwick Lustrell Vinyl" dataDxfId="15" totalsRowDxfId="14">
      <calculatedColumnFormula>$E6+($F6*G$4)</calculatedColumnFormula>
    </tableColumn>
    <tableColumn id="8" xr3:uid="{25365751-6D70-4DB8-B049-DAAE4F7964EF}" name="Wortley Studio Encore Vinyl" dataDxfId="13" totalsRowDxfId="12"/>
    <tableColumn id="9" xr3:uid="{A955EC5B-5E53-426C-B986-1AD342F0DAF3}" name="Medketen Vinyl" dataDxfId="11" totalsRowDxfId="10"/>
    <tableColumn id="14" xr3:uid="{40A4206A-C522-4480-8AF5-3F2F135BD098}" name="Warwick Tritan Plains ($40)" dataDxfId="9" totalsRowDxfId="8"/>
    <tableColumn id="10" xr3:uid="{67F93062-0A53-4F03-8B5B-B0390A64A47B}" name="Materialised Vista Vinyl" dataDxfId="7" totalsRowDxfId="6"/>
    <tableColumn id="12" xr3:uid="{7D0EA23E-9FCC-4E09-90C3-4EEE6953003E}" name="Hot off the Press on Zircon Zem" dataDxfId="5" totalsRowDxfId="4"/>
    <tableColumn id="13" xr3:uid="{E83C41B5-7682-4193-B466-BF92EC19F75D}" name="Premium Print on Zircon Zem" dataDxfId="3" totalsRowDxfId="2"/>
  </tableColumns>
  <tableStyleInfo name="Price quote with tax calculation" showFirstColumn="0" showLastColumn="1" showRowStripes="1" showColumnStripes="0"/>
  <extLst>
    <ext xmlns:x14="http://schemas.microsoft.com/office/spreadsheetml/2009/9/main" uri="{504A1905-F514-4f6f-8877-14C23A59335A}">
      <x14:table altTextSummary="Enter Quantity, Description, Unit Price, and Taxable status in this table. Subtotal is automatically calcul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Quotation" displayName="Quotation" ref="B9:N78" totalsRowShown="0" dataDxfId="57" totalsRowDxfId="56" headerRowBorderDxfId="58">
  <autoFilter ref="B9:N78"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000-000001000000}" name="Column1" dataDxfId="55" totalsRowDxfId="54" dataCellStyle="Comma"/>
    <tableColumn id="7" xr3:uid="{00000000-0010-0000-0000-000007000000}" name="Column2" dataDxfId="53" totalsRowDxfId="52"/>
    <tableColumn id="3" xr3:uid="{00000000-0010-0000-0000-000003000000}" name="Column3" dataDxfId="51" totalsRowDxfId="50"/>
    <tableColumn id="2" xr3:uid="{E2575B9F-B370-4FB1-9B27-AD229BCA9553}" name="Column4" dataDxfId="49" totalsRowDxfId="48" dataCellStyle="Hyperlink"/>
    <tableColumn id="6" xr3:uid="{A8BB500B-099F-4716-B8DD-2BB72C8E018C}" name="Column5" dataDxfId="47" totalsRowDxfId="46" dataCellStyle="Custom Field"/>
    <tableColumn id="4" xr3:uid="{00000000-0010-0000-0000-000004000000}" name="Column6" dataDxfId="45" totalsRowDxfId="44" dataCellStyle="Currency"/>
    <tableColumn id="11" xr3:uid="{00000000-0010-0000-0000-00000B000000}" name="Column7" dataDxfId="43" totalsRowDxfId="42" dataCellStyle="Currency">
      <calculatedColumnFormula>SUM(Quotation[[#This Row],[Column1]])*G10</calculatedColumnFormula>
    </tableColumn>
    <tableColumn id="5" xr3:uid="{08C22850-5A69-41A8-B7A5-05F7CEA0EC2A}" name="Column8" dataDxfId="41" totalsRowDxfId="40"/>
    <tableColumn id="8" xr3:uid="{AB4DF549-39CF-4B38-A9EA-AE15EB9C7C1D}" name="Column9" dataDxfId="39" totalsRowDxfId="38"/>
    <tableColumn id="9" xr3:uid="{7FE6E31E-CB44-4BDA-800E-B0D3146D76C4}" name="Column10" dataDxfId="37" totalsRowDxfId="36"/>
    <tableColumn id="10" xr3:uid="{C31E0700-5EE6-4C1B-9041-B05A06A5757F}" name="Column11" dataDxfId="35" totalsRowDxfId="34"/>
    <tableColumn id="12" xr3:uid="{5FF88972-7088-4415-A63D-F5962E0D3FDD}" name="Column12" dataDxfId="33" totalsRowDxfId="32"/>
    <tableColumn id="13" xr3:uid="{4BAF441B-BF75-4500-A8D1-AECCB816CA35}" name="Column13" dataDxfId="31" totalsRowDxfId="30"/>
  </tableColumns>
  <tableStyleInfo name="Price quote with tax calculation" showFirstColumn="0" showLastColumn="1" showRowStripes="1" showColumnStripes="0"/>
  <extLst>
    <ext xmlns:x14="http://schemas.microsoft.com/office/spreadsheetml/2009/9/main" uri="{504A1905-F514-4f6f-8877-14C23A59335A}">
      <x14:table altTextSummary="Enter Quantity, Description, Unit Price, and Taxable status in this table. Subtotal is automatically calculated"/>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warwick.com.au/collections/tritan-plains/" TargetMode="External"/><Relationship Id="rId7" Type="http://schemas.openxmlformats.org/officeDocument/2006/relationships/hyperlink" Target="https://materialised.com.au/product-category/fabric-collections/medketen/" TargetMode="External"/><Relationship Id="rId2" Type="http://schemas.openxmlformats.org/officeDocument/2006/relationships/hyperlink" Target="https://wgshowroom.com.au/collections/studio-encore" TargetMode="External"/><Relationship Id="rId1" Type="http://schemas.openxmlformats.org/officeDocument/2006/relationships/hyperlink" Target="https://www.warwick.com.au/resources/lustrell-vinyl/" TargetMode="External"/><Relationship Id="rId6" Type="http://schemas.openxmlformats.org/officeDocument/2006/relationships/hyperlink" Target="https://materialised.com.au/product-category/all-prints/" TargetMode="External"/><Relationship Id="rId5" Type="http://schemas.openxmlformats.org/officeDocument/2006/relationships/hyperlink" Target="https://materialised.com.au/product-category/digital-print-collections/hot-off-the-press-collections-1/" TargetMode="External"/><Relationship Id="rId10" Type="http://schemas.openxmlformats.org/officeDocument/2006/relationships/table" Target="../tables/table1.xml"/><Relationship Id="rId4" Type="http://schemas.openxmlformats.org/officeDocument/2006/relationships/hyperlink" Target="https://materialised.com.au/?s=vista"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materialised.com.au/?s=vista" TargetMode="External"/><Relationship Id="rId7" Type="http://schemas.openxmlformats.org/officeDocument/2006/relationships/printerSettings" Target="../printerSettings/printerSettings2.bin"/><Relationship Id="rId2" Type="http://schemas.openxmlformats.org/officeDocument/2006/relationships/hyperlink" Target="https://www.warwick.com.au/collections/tritan-plains/" TargetMode="External"/><Relationship Id="rId1" Type="http://schemas.openxmlformats.org/officeDocument/2006/relationships/hyperlink" Target="https://wgshowroom.com.au/collections/studio-encore" TargetMode="External"/><Relationship Id="rId6" Type="http://schemas.openxmlformats.org/officeDocument/2006/relationships/hyperlink" Target="https://materialised.com.au/product-category/fabric-collections/medketen/" TargetMode="External"/><Relationship Id="rId5" Type="http://schemas.openxmlformats.org/officeDocument/2006/relationships/hyperlink" Target="https://materialised.com.au/product-category/all-prints/" TargetMode="External"/><Relationship Id="rId4" Type="http://schemas.openxmlformats.org/officeDocument/2006/relationships/hyperlink" Target="https://materialised.com.au/product-category/digital-print-collections/hot-off-the-press-collections-1/" TargetMode="External"/><Relationship Id="rId9"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warwick.com.au/products/bronx-tritan/" TargetMode="External"/><Relationship Id="rId13" Type="http://schemas.openxmlformats.org/officeDocument/2006/relationships/hyperlink" Target="https://materialised.com.au/product-category/all-prints/?filter_print-collection=hot-off-the-press" TargetMode="External"/><Relationship Id="rId18" Type="http://schemas.openxmlformats.org/officeDocument/2006/relationships/hyperlink" Target="https://materialised.com.au/product/vista-aloe/?product_name=Vista%20Aloe" TargetMode="External"/><Relationship Id="rId26" Type="http://schemas.openxmlformats.org/officeDocument/2006/relationships/hyperlink" Target="https://wgshowroom.com.au/search?q=pellan" TargetMode="External"/><Relationship Id="rId3" Type="http://schemas.openxmlformats.org/officeDocument/2006/relationships/hyperlink" Target="https://www.warwick.com.au/products/?query=tritan" TargetMode="External"/><Relationship Id="rId21" Type="http://schemas.openxmlformats.org/officeDocument/2006/relationships/hyperlink" Target="https://materialised.com.au/product/follow-cv-crest/?product_name=Follow%20CV%20Crest" TargetMode="External"/><Relationship Id="rId7" Type="http://schemas.openxmlformats.org/officeDocument/2006/relationships/hyperlink" Target="https://www.warwick.com.au/products/aries-tritan/" TargetMode="External"/><Relationship Id="rId12" Type="http://schemas.openxmlformats.org/officeDocument/2006/relationships/hyperlink" Target="https://materialised.com.au/product-category/all-prints/?filter_print-collection=hot-off-the-press" TargetMode="External"/><Relationship Id="rId17" Type="http://schemas.openxmlformats.org/officeDocument/2006/relationships/hyperlink" Target="https://materialised.com.au/?s=medketen&amp;post_type=product&amp;image=" TargetMode="External"/><Relationship Id="rId25" Type="http://schemas.openxmlformats.org/officeDocument/2006/relationships/hyperlink" Target="https://wgshowroom.com.au/search?q=marlo" TargetMode="External"/><Relationship Id="rId2" Type="http://schemas.openxmlformats.org/officeDocument/2006/relationships/hyperlink" Target="https://www.warwick.com.au/products/?query=lustrell&amp;brand=lustrell" TargetMode="External"/><Relationship Id="rId16" Type="http://schemas.openxmlformats.org/officeDocument/2006/relationships/hyperlink" Target="https://materialised.com.au/product-category/all-prints/?filter_print-collection=hot-off-the-press" TargetMode="External"/><Relationship Id="rId20" Type="http://schemas.openxmlformats.org/officeDocument/2006/relationships/hyperlink" Target="https://materialised.com.au/product/weave-after-dark/?product_name=Weave%20Afterdark%20(End%20of%20Line)" TargetMode="External"/><Relationship Id="rId29" Type="http://schemas.openxmlformats.org/officeDocument/2006/relationships/printerSettings" Target="../printerSettings/printerSettings3.bin"/><Relationship Id="rId1" Type="http://schemas.openxmlformats.org/officeDocument/2006/relationships/hyperlink" Target="https://www.wentworthcare.com.au/upholstery-options-and-care" TargetMode="External"/><Relationship Id="rId6" Type="http://schemas.openxmlformats.org/officeDocument/2006/relationships/hyperlink" Target="https://www.warwick.com.au/products/osmond-tritan/" TargetMode="External"/><Relationship Id="rId11" Type="http://schemas.openxmlformats.org/officeDocument/2006/relationships/hyperlink" Target="https://materialised.com.au/product-category/all-prints/?filter_print-collection=hot-off-the-press" TargetMode="External"/><Relationship Id="rId24" Type="http://schemas.openxmlformats.org/officeDocument/2006/relationships/hyperlink" Target="https://wgshowroom.com.au/search?q=tessuto" TargetMode="External"/><Relationship Id="rId5" Type="http://schemas.openxmlformats.org/officeDocument/2006/relationships/hyperlink" Target="https://www.warwick.com.au/products/otway-tritan/" TargetMode="External"/><Relationship Id="rId15" Type="http://schemas.openxmlformats.org/officeDocument/2006/relationships/hyperlink" Target="https://materialised.com.au/product-category/all-prints/?filter_print-collection=hot-off-the-press" TargetMode="External"/><Relationship Id="rId23" Type="http://schemas.openxmlformats.org/officeDocument/2006/relationships/hyperlink" Target="https://wgshowroom.com.au/collections/studio-encore" TargetMode="External"/><Relationship Id="rId28" Type="http://schemas.openxmlformats.org/officeDocument/2006/relationships/hyperlink" Target="https://wgshowroom.com.au/search?q=quantum" TargetMode="External"/><Relationship Id="rId10" Type="http://schemas.openxmlformats.org/officeDocument/2006/relationships/hyperlink" Target="https://www.warwick.com.au/products/keywest-tritan/almond/" TargetMode="External"/><Relationship Id="rId19" Type="http://schemas.openxmlformats.org/officeDocument/2006/relationships/hyperlink" Target="https://materialised.com.au/?s=improv&amp;post_type=product&amp;image=" TargetMode="External"/><Relationship Id="rId4" Type="http://schemas.openxmlformats.org/officeDocument/2006/relationships/hyperlink" Target="https://www.warwick.com.au/products/cumberland-tritan/" TargetMode="External"/><Relationship Id="rId9" Type="http://schemas.openxmlformats.org/officeDocument/2006/relationships/hyperlink" Target="https://www.warwick.com.au/products/asmara-tritan/" TargetMode="External"/><Relationship Id="rId14" Type="http://schemas.openxmlformats.org/officeDocument/2006/relationships/hyperlink" Target="https://materialised.com.au/product-category/all-prints/?filter_print-collection=hot-off-the-press" TargetMode="External"/><Relationship Id="rId22" Type="http://schemas.openxmlformats.org/officeDocument/2006/relationships/hyperlink" Target="https://materialised.com.au/?s=hyde&amp;post_type=product&amp;image=" TargetMode="External"/><Relationship Id="rId27" Type="http://schemas.openxmlformats.org/officeDocument/2006/relationships/hyperlink" Target="https://wgshowroom.com.au/search?q=urban" TargetMode="External"/><Relationship Id="rId30"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6CA09-4658-4C21-81EF-79745D47C2F7}">
  <sheetPr codeName="Sheet3">
    <tabColor theme="6"/>
  </sheetPr>
  <dimension ref="A1:Q65"/>
  <sheetViews>
    <sheetView showGridLines="0" zoomScale="80" zoomScaleNormal="80" workbookViewId="0">
      <pane xSplit="4" ySplit="7" topLeftCell="E55" activePane="bottomRight" state="frozen"/>
      <selection pane="topRight" activeCell="E1" sqref="E1"/>
      <selection pane="bottomLeft" activeCell="A13" sqref="A13"/>
      <selection pane="bottomRight" activeCell="E1" sqref="E1:F1048576"/>
    </sheetView>
  </sheetViews>
  <sheetFormatPr defaultColWidth="9" defaultRowHeight="30" customHeight="1" x14ac:dyDescent="0.3"/>
  <cols>
    <col min="1" max="1" width="2.58203125" customWidth="1"/>
    <col min="2" max="2" width="10.58203125" customWidth="1"/>
    <col min="3" max="3" width="46.25" customWidth="1"/>
    <col min="4" max="4" width="22.25" customWidth="1"/>
    <col min="5" max="5" width="12" style="26" hidden="1" customWidth="1"/>
    <col min="6" max="6" width="10.83203125" hidden="1" customWidth="1"/>
    <col min="7" max="13" width="12.58203125" customWidth="1"/>
    <col min="14" max="14" width="11.08203125" customWidth="1"/>
    <col min="15" max="15" width="12.58203125" hidden="1" customWidth="1"/>
    <col min="16" max="16" width="12.58203125" customWidth="1"/>
  </cols>
  <sheetData>
    <row r="1" spans="1:17" ht="92.25" customHeight="1" x14ac:dyDescent="0.4">
      <c r="A1" s="1"/>
      <c r="B1" s="10" t="s">
        <v>0</v>
      </c>
      <c r="C1" s="2"/>
      <c r="D1" s="2"/>
      <c r="E1" s="23"/>
      <c r="F1" s="2"/>
      <c r="M1" s="22" t="s">
        <v>181</v>
      </c>
    </row>
    <row r="2" spans="1:17" ht="15.75" customHeight="1" x14ac:dyDescent="0.3">
      <c r="B2" s="18"/>
      <c r="C2" s="18"/>
      <c r="D2" s="18"/>
      <c r="E2" s="25"/>
      <c r="F2" s="18"/>
      <c r="P2" s="106"/>
    </row>
    <row r="3" spans="1:17" s="3" customFormat="1" ht="57.75" customHeight="1" x14ac:dyDescent="0.3">
      <c r="B3" s="97" t="s">
        <v>165</v>
      </c>
      <c r="C3" s="121" t="s">
        <v>139</v>
      </c>
      <c r="D3" s="122"/>
      <c r="E3" s="98"/>
      <c r="F3" s="66"/>
      <c r="G3" s="123" t="s">
        <v>180</v>
      </c>
      <c r="H3" s="124"/>
      <c r="I3" s="124"/>
      <c r="J3" s="124"/>
      <c r="K3" s="124"/>
      <c r="L3" s="124"/>
      <c r="M3" s="125"/>
      <c r="N3" s="99"/>
      <c r="P3"/>
      <c r="Q3" s="107"/>
    </row>
    <row r="4" spans="1:17" ht="14" x14ac:dyDescent="0.3">
      <c r="B4" s="5"/>
      <c r="C4" s="5"/>
      <c r="D4" s="17"/>
      <c r="F4" s="67"/>
    </row>
    <row r="5" spans="1:17" s="3" customFormat="1" ht="39" x14ac:dyDescent="0.3">
      <c r="B5" s="85" t="s">
        <v>164</v>
      </c>
      <c r="C5" s="44" t="s">
        <v>93</v>
      </c>
      <c r="D5" s="44" t="s">
        <v>94</v>
      </c>
      <c r="E5" s="45" t="s">
        <v>1</v>
      </c>
      <c r="F5" s="46" t="s">
        <v>32</v>
      </c>
      <c r="G5" s="84" t="s">
        <v>133</v>
      </c>
      <c r="H5" s="84" t="s">
        <v>136</v>
      </c>
      <c r="I5" s="84" t="s">
        <v>170</v>
      </c>
      <c r="J5" s="84" t="s">
        <v>137</v>
      </c>
      <c r="K5" s="84" t="s">
        <v>138</v>
      </c>
      <c r="L5" s="84" t="s">
        <v>134</v>
      </c>
      <c r="M5" s="84" t="s">
        <v>135</v>
      </c>
      <c r="N5" s="85" t="s">
        <v>163</v>
      </c>
      <c r="P5" s="105" t="s">
        <v>172</v>
      </c>
      <c r="Q5" s="59"/>
    </row>
    <row r="6" spans="1:17" s="3" customFormat="1" ht="26.25" customHeight="1" x14ac:dyDescent="0.3">
      <c r="B6" s="28"/>
      <c r="C6" s="29" t="s">
        <v>140</v>
      </c>
      <c r="D6" s="30"/>
      <c r="E6" s="31"/>
      <c r="F6" s="41"/>
      <c r="G6" s="51" t="b">
        <v>1</v>
      </c>
      <c r="H6" s="51" t="b">
        <v>0</v>
      </c>
      <c r="I6" s="51" t="b">
        <v>0</v>
      </c>
      <c r="J6" s="51" t="b">
        <v>0</v>
      </c>
      <c r="K6" s="51" t="b">
        <v>0</v>
      </c>
      <c r="L6" s="51" t="b">
        <v>0</v>
      </c>
      <c r="M6" s="51" t="b">
        <v>0</v>
      </c>
      <c r="N6" s="117" t="str">
        <f>_xlfn.CONCAT("Extended price based on $",(_xlfn.IFS(Check1=TRUE,G7,Check2=TRUE,H7,Check3=TRUE,I7,Check4=TRUE,J7,Check5=TRUE,K7,Check6=TRUE,L7,Check7=TRUE,M7))," per metre")</f>
        <v>Extended price based on $35 per metre</v>
      </c>
      <c r="O6" s="86" t="s">
        <v>172</v>
      </c>
      <c r="P6" s="104" t="s">
        <v>183</v>
      </c>
    </row>
    <row r="7" spans="1:17" s="3" customFormat="1" ht="24.75" customHeight="1" x14ac:dyDescent="0.3">
      <c r="B7" s="28"/>
      <c r="C7" s="29"/>
      <c r="D7" s="30"/>
      <c r="E7" s="31"/>
      <c r="F7" s="41"/>
      <c r="G7" s="31">
        <f>'Fabric Prices'!$D$11</f>
        <v>35</v>
      </c>
      <c r="H7" s="31">
        <v>35</v>
      </c>
      <c r="I7" s="31">
        <v>38</v>
      </c>
      <c r="J7" s="31">
        <v>40</v>
      </c>
      <c r="K7" s="31">
        <v>70</v>
      </c>
      <c r="L7" s="31">
        <v>80</v>
      </c>
      <c r="M7" s="31">
        <v>110</v>
      </c>
      <c r="N7" s="118"/>
      <c r="O7" s="87">
        <v>0</v>
      </c>
      <c r="P7" s="87">
        <v>0</v>
      </c>
    </row>
    <row r="8" spans="1:17" s="3" customFormat="1" ht="112" x14ac:dyDescent="0.3">
      <c r="B8" s="11">
        <v>0</v>
      </c>
      <c r="C8" s="12" t="s">
        <v>95</v>
      </c>
      <c r="D8" s="6"/>
      <c r="E8" s="27">
        <v>557</v>
      </c>
      <c r="F8" s="42">
        <v>2</v>
      </c>
      <c r="G8" s="49">
        <f t="shared" ref="G8:M10" si="0">$E8+($F8*G$7)</f>
        <v>627</v>
      </c>
      <c r="H8" s="49">
        <f t="shared" si="0"/>
        <v>627</v>
      </c>
      <c r="I8" s="49">
        <f t="shared" si="0"/>
        <v>633</v>
      </c>
      <c r="J8" s="49">
        <f t="shared" si="0"/>
        <v>637</v>
      </c>
      <c r="K8" s="49">
        <f t="shared" si="0"/>
        <v>697</v>
      </c>
      <c r="L8" s="49">
        <f t="shared" si="0"/>
        <v>717</v>
      </c>
      <c r="M8" s="49">
        <f t="shared" si="0"/>
        <v>777</v>
      </c>
      <c r="N8" s="57" cm="1">
        <f t="array" ref="N8">_xlfn.IFS($G$6=TRUE,G8*Quotation3[[#This Row],[QTY
Type in your Qty]],$H$6=TRUE,H8*Quotation3[[#This Row],[QTY
Type in your Qty]],$I$6=TRUE,I8*Quotation3[[#This Row],[QTY
Type in your Qty]],$J$6=TRUE,J8*Quotation3[[#This Row],[QTY
Type in your Qty]],$K$6=TRUE,K8*Quotation3[[#This Row],[QTY
Type in your Qty]],$L$6=TRUE,L8*Quotation3[[#This Row],[QTY
Type in your Qty]],$M$6=TRUE,M8*Quotation3[[#This Row],[QTY
Type in your Qty]])</f>
        <v>0</v>
      </c>
      <c r="O8" s="57">
        <f>IF(Quotation3[[#This Row],[QTY
Type in your Qty]]&gt;0,N8-(E8*$O$7*Quotation3[[#This Row],[QTY
Type in your Qty]]),N8)</f>
        <v>0</v>
      </c>
      <c r="P8" s="57">
        <f>IF(Quotation3[[#This Row],[QTY
Type in your Qty]]&gt;0,ROUNDDOWN(N8-(Quotation3[[#This Row],[White Price]]*$P$7*Quotation3[[#This Row],[QTY
Type in your Qty]]),0),0)</f>
        <v>0</v>
      </c>
    </row>
    <row r="9" spans="1:17" s="3" customFormat="1" ht="112" x14ac:dyDescent="0.3">
      <c r="B9" s="11">
        <v>0</v>
      </c>
      <c r="C9" s="12" t="s">
        <v>96</v>
      </c>
      <c r="D9" s="6"/>
      <c r="E9" s="27">
        <v>581</v>
      </c>
      <c r="F9" s="42">
        <v>2.2999999999999998</v>
      </c>
      <c r="G9" s="49">
        <f t="shared" si="0"/>
        <v>661.5</v>
      </c>
      <c r="H9" s="49">
        <f t="shared" si="0"/>
        <v>661.5</v>
      </c>
      <c r="I9" s="49">
        <f t="shared" si="0"/>
        <v>668.4</v>
      </c>
      <c r="J9" s="49">
        <f t="shared" si="0"/>
        <v>673</v>
      </c>
      <c r="K9" s="49">
        <f t="shared" si="0"/>
        <v>742</v>
      </c>
      <c r="L9" s="49">
        <f t="shared" si="0"/>
        <v>765</v>
      </c>
      <c r="M9" s="49">
        <f t="shared" si="0"/>
        <v>834</v>
      </c>
      <c r="N9" s="57" cm="1">
        <f t="array" ref="N9">_xlfn.IFS($G$6=TRUE,G9*Quotation3[[#This Row],[QTY
Type in your Qty]],$H$6=TRUE,H9*Quotation3[[#This Row],[QTY
Type in your Qty]],$I$6=TRUE,I9*Quotation3[[#This Row],[QTY
Type in your Qty]],$J$6=TRUE,J9*Quotation3[[#This Row],[QTY
Type in your Qty]],$K$6=TRUE,K9*Quotation3[[#This Row],[QTY
Type in your Qty]],$L$6=TRUE,L9*Quotation3[[#This Row],[QTY
Type in your Qty]],$M$6=TRUE,M9*Quotation3[[#This Row],[QTY
Type in your Qty]])</f>
        <v>0</v>
      </c>
      <c r="O9" s="57">
        <f>IF(Quotation3[[#This Row],[QTY
Type in your Qty]]&gt;0,N9-(E9*$O$7*Quotation3[[#This Row],[QTY
Type in your Qty]]),N9)</f>
        <v>0</v>
      </c>
      <c r="P9" s="57">
        <f>IF(Quotation3[[#This Row],[QTY
Type in your Qty]]&gt;0,ROUNDDOWN(N9-(Quotation3[[#This Row],[White Price]]*$P$7*Quotation3[[#This Row],[QTY
Type in your Qty]]),0),0)</f>
        <v>0</v>
      </c>
    </row>
    <row r="10" spans="1:17" s="3" customFormat="1" ht="116" customHeight="1" x14ac:dyDescent="0.3">
      <c r="B10" s="11">
        <v>0</v>
      </c>
      <c r="C10" s="32" t="s">
        <v>188</v>
      </c>
      <c r="D10" s="33"/>
      <c r="E10" s="34">
        <v>550</v>
      </c>
      <c r="F10" s="43">
        <v>1.5</v>
      </c>
      <c r="G10" s="49">
        <f t="shared" si="0"/>
        <v>602.5</v>
      </c>
      <c r="H10" s="49">
        <f t="shared" si="0"/>
        <v>602.5</v>
      </c>
      <c r="I10" s="49">
        <f t="shared" si="0"/>
        <v>607</v>
      </c>
      <c r="J10" s="49">
        <f t="shared" si="0"/>
        <v>610</v>
      </c>
      <c r="K10" s="49">
        <f t="shared" si="0"/>
        <v>655</v>
      </c>
      <c r="L10" s="49">
        <f t="shared" si="0"/>
        <v>670</v>
      </c>
      <c r="M10" s="49">
        <f t="shared" si="0"/>
        <v>715</v>
      </c>
      <c r="N10" s="57" cm="1">
        <f t="array" ref="N10">_xlfn.IFS($G$6=TRUE,G10*Quotation3[[#This Row],[QTY
Type in your Qty]],$H$6=TRUE,H10*Quotation3[[#This Row],[QTY
Type in your Qty]],$I$6=TRUE,I10*Quotation3[[#This Row],[QTY
Type in your Qty]],$J$6=TRUE,J10*Quotation3[[#This Row],[QTY
Type in your Qty]],$K$6=TRUE,K10*Quotation3[[#This Row],[QTY
Type in your Qty]],$L$6=TRUE,L10*Quotation3[[#This Row],[QTY
Type in your Qty]],$M$6=TRUE,M10*Quotation3[[#This Row],[QTY
Type in your Qty]])</f>
        <v>0</v>
      </c>
      <c r="O10" s="57">
        <f>IF(Quotation3[[#This Row],[QTY
Type in your Qty]]&gt;0,N10-(E10*$O$7*Quotation3[[#This Row],[QTY
Type in your Qty]]),N10)</f>
        <v>0</v>
      </c>
      <c r="P10" s="57">
        <f>IF(Quotation3[[#This Row],[QTY
Type in your Qty]]&gt;0,ROUNDDOWN(N10-(Quotation3[[#This Row],[White Price]]*$P$7*Quotation3[[#This Row],[QTY
Type in your Qty]]),0),0)</f>
        <v>0</v>
      </c>
    </row>
    <row r="11" spans="1:17" s="3" customFormat="1" ht="96" customHeight="1" x14ac:dyDescent="0.3">
      <c r="B11" s="11">
        <v>0</v>
      </c>
      <c r="C11" s="32" t="s">
        <v>189</v>
      </c>
      <c r="D11" s="33"/>
      <c r="E11" s="34">
        <v>550</v>
      </c>
      <c r="F11" s="43">
        <v>1.5</v>
      </c>
      <c r="G11" s="49">
        <v>450</v>
      </c>
      <c r="H11" s="49">
        <v>450</v>
      </c>
      <c r="I11" s="49">
        <v>450</v>
      </c>
      <c r="J11" s="49">
        <v>450</v>
      </c>
      <c r="K11" s="49">
        <v>450</v>
      </c>
      <c r="L11" s="49">
        <v>450</v>
      </c>
      <c r="M11" s="49">
        <v>450</v>
      </c>
      <c r="N11" s="57" cm="1">
        <f t="array" ref="N11">_xlfn.IFS($G$6=TRUE,G11*Quotation3[[#This Row],[QTY
Type in your Qty]],$H$6=TRUE,H11*Quotation3[[#This Row],[QTY
Type in your Qty]],$I$6=TRUE,I11*Quotation3[[#This Row],[QTY
Type in your Qty]],$J$6=TRUE,J11*Quotation3[[#This Row],[QTY
Type in your Qty]],$K$6=TRUE,K11*Quotation3[[#This Row],[QTY
Type in your Qty]],$L$6=TRUE,L11*Quotation3[[#This Row],[QTY
Type in your Qty]],$M$6=TRUE,M11*Quotation3[[#This Row],[QTY
Type in your Qty]])</f>
        <v>0</v>
      </c>
      <c r="O11" s="57">
        <f>IF(Quotation3[[#This Row],[QTY
Type in your Qty]]&gt;0,N11-(E11*$O$7*Quotation3[[#This Row],[QTY
Type in your Qty]]),N11)</f>
        <v>0</v>
      </c>
      <c r="P11" s="57">
        <f>IF(Quotation3[[#This Row],[QTY
Type in your Qty]]&gt;0,ROUNDDOWN(N11-(Quotation3[[#This Row],[White Price]]*$P$7*Quotation3[[#This Row],[QTY
Type in your Qty]]),0),0)</f>
        <v>0</v>
      </c>
    </row>
    <row r="12" spans="1:17" s="3" customFormat="1" ht="104.5" customHeight="1" x14ac:dyDescent="0.3">
      <c r="B12" s="11">
        <v>0</v>
      </c>
      <c r="C12" s="12" t="s">
        <v>195</v>
      </c>
      <c r="D12" s="6"/>
      <c r="E12" s="115">
        <v>746</v>
      </c>
      <c r="F12" s="43">
        <v>3</v>
      </c>
      <c r="G12" s="49">
        <f t="shared" ref="G12:M22" si="1">$E12+($F12*G$7)</f>
        <v>851</v>
      </c>
      <c r="H12" s="49">
        <f t="shared" si="1"/>
        <v>851</v>
      </c>
      <c r="I12" s="49">
        <f t="shared" si="1"/>
        <v>860</v>
      </c>
      <c r="J12" s="49">
        <f t="shared" si="1"/>
        <v>866</v>
      </c>
      <c r="K12" s="49">
        <f t="shared" si="1"/>
        <v>956</v>
      </c>
      <c r="L12" s="49">
        <f t="shared" si="1"/>
        <v>986</v>
      </c>
      <c r="M12" s="49">
        <f t="shared" si="1"/>
        <v>1076</v>
      </c>
      <c r="N12" s="57" cm="1">
        <f t="array" ref="N12">_xlfn.IFS($G$6=TRUE,G12*Quotation3[[#This Row],[QTY
Type in your Qty]],$H$6=TRUE,H12*Quotation3[[#This Row],[QTY
Type in your Qty]],$I$6=TRUE,I12*Quotation3[[#This Row],[QTY
Type in your Qty]],$J$6=TRUE,J12*Quotation3[[#This Row],[QTY
Type in your Qty]],$K$6=TRUE,K12*Quotation3[[#This Row],[QTY
Type in your Qty]],$L$6=TRUE,L12*Quotation3[[#This Row],[QTY
Type in your Qty]],$M$6=TRUE,M12*Quotation3[[#This Row],[QTY
Type in your Qty]])</f>
        <v>0</v>
      </c>
      <c r="O12" s="57">
        <f>IF(Quotation3[[#This Row],[QTY
Type in your Qty]]&gt;0,N12-(E12*$O$7*Quotation3[[#This Row],[QTY
Type in your Qty]]),N12)</f>
        <v>0</v>
      </c>
      <c r="P12" s="57">
        <f>IF(Quotation3[[#This Row],[QTY
Type in your Qty]]&gt;0,ROUNDDOWN(N12-(Quotation3[[#This Row],[White Price]]*$P$7*Quotation3[[#This Row],[QTY
Type in your Qty]]),0),0)</f>
        <v>0</v>
      </c>
    </row>
    <row r="13" spans="1:17" s="3" customFormat="1" ht="100.5" customHeight="1" x14ac:dyDescent="0.3">
      <c r="B13" s="11">
        <v>0</v>
      </c>
      <c r="C13" s="12" t="s">
        <v>74</v>
      </c>
      <c r="D13" s="6"/>
      <c r="E13" s="27">
        <v>550</v>
      </c>
      <c r="F13" s="42">
        <v>3</v>
      </c>
      <c r="G13" s="49">
        <f t="shared" si="1"/>
        <v>655</v>
      </c>
      <c r="H13" s="49">
        <f t="shared" si="1"/>
        <v>655</v>
      </c>
      <c r="I13" s="49">
        <f t="shared" si="1"/>
        <v>664</v>
      </c>
      <c r="J13" s="49">
        <f t="shared" si="1"/>
        <v>670</v>
      </c>
      <c r="K13" s="49">
        <f t="shared" si="1"/>
        <v>760</v>
      </c>
      <c r="L13" s="49">
        <f t="shared" si="1"/>
        <v>790</v>
      </c>
      <c r="M13" s="49">
        <f t="shared" si="1"/>
        <v>880</v>
      </c>
      <c r="N13" s="57" cm="1">
        <f t="array" ref="N13">_xlfn.IFS($G$6=TRUE,G13*Quotation3[[#This Row],[QTY
Type in your Qty]],$H$6=TRUE,H13*Quotation3[[#This Row],[QTY
Type in your Qty]],$I$6=TRUE,I13*Quotation3[[#This Row],[QTY
Type in your Qty]],$J$6=TRUE,J13*Quotation3[[#This Row],[QTY
Type in your Qty]],$K$6=TRUE,K13*Quotation3[[#This Row],[QTY
Type in your Qty]],$L$6=TRUE,L13*Quotation3[[#This Row],[QTY
Type in your Qty]],$M$6=TRUE,M13*Quotation3[[#This Row],[QTY
Type in your Qty]])</f>
        <v>0</v>
      </c>
      <c r="O13" s="57">
        <f>IF(Quotation3[[#This Row],[QTY
Type in your Qty]]&gt;0,N13-(E13*$O$7*Quotation3[[#This Row],[QTY
Type in your Qty]]),N13)</f>
        <v>0</v>
      </c>
      <c r="P13" s="57">
        <f>IF(Quotation3[[#This Row],[QTY
Type in your Qty]]&gt;0,ROUNDDOWN(N13-(Quotation3[[#This Row],[White Price]]*$P$7*Quotation3[[#This Row],[QTY
Type in your Qty]]),0),0)</f>
        <v>0</v>
      </c>
    </row>
    <row r="14" spans="1:17" s="3" customFormat="1" ht="98" x14ac:dyDescent="0.3">
      <c r="B14" s="11">
        <v>0</v>
      </c>
      <c r="C14" s="12" t="s">
        <v>72</v>
      </c>
      <c r="D14" s="6"/>
      <c r="E14" s="27">
        <v>532</v>
      </c>
      <c r="F14" s="42">
        <v>2</v>
      </c>
      <c r="G14" s="49">
        <f t="shared" si="1"/>
        <v>602</v>
      </c>
      <c r="H14" s="49">
        <f t="shared" si="1"/>
        <v>602</v>
      </c>
      <c r="I14" s="49">
        <f t="shared" si="1"/>
        <v>608</v>
      </c>
      <c r="J14" s="49">
        <f t="shared" si="1"/>
        <v>612</v>
      </c>
      <c r="K14" s="49">
        <f t="shared" si="1"/>
        <v>672</v>
      </c>
      <c r="L14" s="49">
        <f t="shared" si="1"/>
        <v>692</v>
      </c>
      <c r="M14" s="49">
        <f t="shared" si="1"/>
        <v>752</v>
      </c>
      <c r="N14" s="57" cm="1">
        <f t="array" ref="N14">_xlfn.IFS($G$6=TRUE,G14*Quotation3[[#This Row],[QTY
Type in your Qty]],$H$6=TRUE,H14*Quotation3[[#This Row],[QTY
Type in your Qty]],$I$6=TRUE,I14*Quotation3[[#This Row],[QTY
Type in your Qty]],$J$6=TRUE,J14*Quotation3[[#This Row],[QTY
Type in your Qty]],$K$6=TRUE,K14*Quotation3[[#This Row],[QTY
Type in your Qty]],$L$6=TRUE,L14*Quotation3[[#This Row],[QTY
Type in your Qty]],$M$6=TRUE,M14*Quotation3[[#This Row],[QTY
Type in your Qty]])</f>
        <v>0</v>
      </c>
      <c r="O14" s="57">
        <f>IF(Quotation3[[#This Row],[QTY
Type in your Qty]]&gt;0,N14-(E14*$O$7*Quotation3[[#This Row],[QTY
Type in your Qty]]),N14)</f>
        <v>0</v>
      </c>
      <c r="P14" s="57">
        <f>IF(Quotation3[[#This Row],[QTY
Type in your Qty]]&gt;0,ROUNDDOWN(N14-(Quotation3[[#This Row],[White Price]]*$P$7*Quotation3[[#This Row],[QTY
Type in your Qty]]),0),0)</f>
        <v>0</v>
      </c>
    </row>
    <row r="15" spans="1:17" s="3" customFormat="1" ht="115.5" customHeight="1" x14ac:dyDescent="0.3">
      <c r="B15" s="11">
        <v>0</v>
      </c>
      <c r="C15" s="12" t="s">
        <v>71</v>
      </c>
      <c r="D15" s="6"/>
      <c r="E15" s="27">
        <v>568</v>
      </c>
      <c r="F15" s="42">
        <v>2</v>
      </c>
      <c r="G15" s="49">
        <f t="shared" si="1"/>
        <v>638</v>
      </c>
      <c r="H15" s="49">
        <f t="shared" si="1"/>
        <v>638</v>
      </c>
      <c r="I15" s="49">
        <f t="shared" si="1"/>
        <v>644</v>
      </c>
      <c r="J15" s="49">
        <f t="shared" si="1"/>
        <v>648</v>
      </c>
      <c r="K15" s="49">
        <f t="shared" si="1"/>
        <v>708</v>
      </c>
      <c r="L15" s="49">
        <f t="shared" si="1"/>
        <v>728</v>
      </c>
      <c r="M15" s="49">
        <f t="shared" si="1"/>
        <v>788</v>
      </c>
      <c r="N15" s="57" cm="1">
        <f t="array" ref="N15">_xlfn.IFS($G$6=TRUE,G15*Quotation3[[#This Row],[QTY
Type in your Qty]],$H$6=TRUE,H15*Quotation3[[#This Row],[QTY
Type in your Qty]],$I$6=TRUE,I15*Quotation3[[#This Row],[QTY
Type in your Qty]],$J$6=TRUE,J15*Quotation3[[#This Row],[QTY
Type in your Qty]],$K$6=TRUE,K15*Quotation3[[#This Row],[QTY
Type in your Qty]],$L$6=TRUE,L15*Quotation3[[#This Row],[QTY
Type in your Qty]],$M$6=TRUE,M15*Quotation3[[#This Row],[QTY
Type in your Qty]])</f>
        <v>0</v>
      </c>
      <c r="O15" s="57">
        <f>IF(Quotation3[[#This Row],[QTY
Type in your Qty]]&gt;0,N15-(E15*$O$7*Quotation3[[#This Row],[QTY
Type in your Qty]]),N15)</f>
        <v>0</v>
      </c>
      <c r="P15" s="57">
        <f>IF(Quotation3[[#This Row],[QTY
Type in your Qty]]&gt;0,ROUNDDOWN(N15-(Quotation3[[#This Row],[White Price]]*$P$7*Quotation3[[#This Row],[QTY
Type in your Qty]]),0),0)</f>
        <v>0</v>
      </c>
    </row>
    <row r="16" spans="1:17" s="3" customFormat="1" ht="115.5" customHeight="1" x14ac:dyDescent="0.3">
      <c r="B16" s="11">
        <v>0</v>
      </c>
      <c r="C16" s="12" t="s">
        <v>80</v>
      </c>
      <c r="D16" s="6"/>
      <c r="E16" s="27">
        <v>678</v>
      </c>
      <c r="F16" s="42">
        <v>2</v>
      </c>
      <c r="G16" s="49">
        <f t="shared" si="1"/>
        <v>748</v>
      </c>
      <c r="H16" s="49">
        <f t="shared" si="1"/>
        <v>748</v>
      </c>
      <c r="I16" s="49">
        <f t="shared" si="1"/>
        <v>754</v>
      </c>
      <c r="J16" s="49">
        <f t="shared" si="1"/>
        <v>758</v>
      </c>
      <c r="K16" s="49">
        <f t="shared" si="1"/>
        <v>818</v>
      </c>
      <c r="L16" s="49">
        <f t="shared" si="1"/>
        <v>838</v>
      </c>
      <c r="M16" s="49">
        <f t="shared" si="1"/>
        <v>898</v>
      </c>
      <c r="N16" s="57" cm="1">
        <f t="array" ref="N16">_xlfn.IFS($G$6=TRUE,G16*Quotation3[[#This Row],[QTY
Type in your Qty]],$H$6=TRUE,H16*Quotation3[[#This Row],[QTY
Type in your Qty]],$I$6=TRUE,I16*Quotation3[[#This Row],[QTY
Type in your Qty]],$J$6=TRUE,J16*Quotation3[[#This Row],[QTY
Type in your Qty]],$K$6=TRUE,K16*Quotation3[[#This Row],[QTY
Type in your Qty]],$L$6=TRUE,L16*Quotation3[[#This Row],[QTY
Type in your Qty]],$M$6=TRUE,M16*Quotation3[[#This Row],[QTY
Type in your Qty]])</f>
        <v>0</v>
      </c>
      <c r="O16" s="57">
        <f>IF(Quotation3[[#This Row],[QTY
Type in your Qty]]&gt;0,N16-(E16*$O$7*Quotation3[[#This Row],[QTY
Type in your Qty]]),N16)</f>
        <v>0</v>
      </c>
      <c r="P16" s="57">
        <f>IF(Quotation3[[#This Row],[QTY
Type in your Qty]]&gt;0,ROUNDDOWN(N16-(Quotation3[[#This Row],[White Price]]*$P$7*Quotation3[[#This Row],[QTY
Type in your Qty]]),0),0)</f>
        <v>0</v>
      </c>
    </row>
    <row r="17" spans="2:16" s="3" customFormat="1" ht="113" customHeight="1" x14ac:dyDescent="0.3">
      <c r="B17" s="11">
        <v>0</v>
      </c>
      <c r="C17" s="12" t="s">
        <v>81</v>
      </c>
      <c r="D17" s="6"/>
      <c r="E17" s="27">
        <v>664</v>
      </c>
      <c r="F17" s="42">
        <v>2</v>
      </c>
      <c r="G17" s="49">
        <f t="shared" si="1"/>
        <v>734</v>
      </c>
      <c r="H17" s="49">
        <f t="shared" si="1"/>
        <v>734</v>
      </c>
      <c r="I17" s="49">
        <f t="shared" si="1"/>
        <v>740</v>
      </c>
      <c r="J17" s="49">
        <f t="shared" si="1"/>
        <v>744</v>
      </c>
      <c r="K17" s="49">
        <f t="shared" si="1"/>
        <v>804</v>
      </c>
      <c r="L17" s="49">
        <f t="shared" si="1"/>
        <v>824</v>
      </c>
      <c r="M17" s="49">
        <f t="shared" si="1"/>
        <v>884</v>
      </c>
      <c r="N17" s="57" cm="1">
        <f t="array" ref="N17">_xlfn.IFS($G$6=TRUE,G17*Quotation3[[#This Row],[QTY
Type in your Qty]],$H$6=TRUE,H17*Quotation3[[#This Row],[QTY
Type in your Qty]],$I$6=TRUE,I17*Quotation3[[#This Row],[QTY
Type in your Qty]],$J$6=TRUE,J17*Quotation3[[#This Row],[QTY
Type in your Qty]],$K$6=TRUE,K17*Quotation3[[#This Row],[QTY
Type in your Qty]],$L$6=TRUE,L17*Quotation3[[#This Row],[QTY
Type in your Qty]],$M$6=TRUE,M17*Quotation3[[#This Row],[QTY
Type in your Qty]])</f>
        <v>0</v>
      </c>
      <c r="O17" s="57">
        <f>IF(Quotation3[[#This Row],[QTY
Type in your Qty]]&gt;0,N17-(E17*$O$7*Quotation3[[#This Row],[QTY
Type in your Qty]]),N17)</f>
        <v>0</v>
      </c>
      <c r="P17" s="57">
        <f>IF(Quotation3[[#This Row],[QTY
Type in your Qty]]&gt;0,ROUNDDOWN(N17-(Quotation3[[#This Row],[White Price]]*$P$7*Quotation3[[#This Row],[QTY
Type in your Qty]]),0),0)</f>
        <v>0</v>
      </c>
    </row>
    <row r="18" spans="2:16" s="3" customFormat="1" ht="105.5" customHeight="1" x14ac:dyDescent="0.3">
      <c r="B18" s="11">
        <v>0</v>
      </c>
      <c r="C18" s="12" t="s">
        <v>55</v>
      </c>
      <c r="D18" s="9"/>
      <c r="E18" s="7">
        <v>683</v>
      </c>
      <c r="F18" s="42">
        <v>3.5</v>
      </c>
      <c r="G18" s="49">
        <f t="shared" si="1"/>
        <v>805.5</v>
      </c>
      <c r="H18" s="49">
        <f t="shared" si="1"/>
        <v>805.5</v>
      </c>
      <c r="I18" s="49">
        <f t="shared" si="1"/>
        <v>816</v>
      </c>
      <c r="J18" s="49">
        <f t="shared" si="1"/>
        <v>823</v>
      </c>
      <c r="K18" s="49">
        <f t="shared" si="1"/>
        <v>928</v>
      </c>
      <c r="L18" s="49">
        <f t="shared" si="1"/>
        <v>963</v>
      </c>
      <c r="M18" s="49">
        <f t="shared" si="1"/>
        <v>1068</v>
      </c>
      <c r="N18" s="57" cm="1">
        <f t="array" ref="N18">_xlfn.IFS($G$6=TRUE,G18*Quotation3[[#This Row],[QTY
Type in your Qty]],$H$6=TRUE,H18*Quotation3[[#This Row],[QTY
Type in your Qty]],$I$6=TRUE,I18*Quotation3[[#This Row],[QTY
Type in your Qty]],$J$6=TRUE,J18*Quotation3[[#This Row],[QTY
Type in your Qty]],$K$6=TRUE,K18*Quotation3[[#This Row],[QTY
Type in your Qty]],$L$6=TRUE,L18*Quotation3[[#This Row],[QTY
Type in your Qty]],$M$6=TRUE,M18*Quotation3[[#This Row],[QTY
Type in your Qty]])</f>
        <v>0</v>
      </c>
      <c r="O18" s="57">
        <f>IF(Quotation3[[#This Row],[QTY
Type in your Qty]]&gt;0,N18-(E18*$O$7*Quotation3[[#This Row],[QTY
Type in your Qty]]),N18)</f>
        <v>0</v>
      </c>
      <c r="P18" s="57">
        <f>IF(Quotation3[[#This Row],[QTY
Type in your Qty]]&gt;0,ROUNDDOWN(N18-(Quotation3[[#This Row],[White Price]]*$P$7*Quotation3[[#This Row],[QTY
Type in your Qty]]),0),0)</f>
        <v>0</v>
      </c>
    </row>
    <row r="19" spans="2:16" s="3" customFormat="1" ht="109" customHeight="1" x14ac:dyDescent="0.3">
      <c r="B19" s="11">
        <v>0</v>
      </c>
      <c r="C19" s="12" t="s">
        <v>49</v>
      </c>
      <c r="D19" s="6"/>
      <c r="E19" s="27">
        <v>600</v>
      </c>
      <c r="F19" s="42">
        <v>2.7</v>
      </c>
      <c r="G19" s="49">
        <f t="shared" si="1"/>
        <v>694.5</v>
      </c>
      <c r="H19" s="49">
        <f t="shared" si="1"/>
        <v>694.5</v>
      </c>
      <c r="I19" s="49">
        <f t="shared" si="1"/>
        <v>702.6</v>
      </c>
      <c r="J19" s="49">
        <f t="shared" si="1"/>
        <v>708</v>
      </c>
      <c r="K19" s="49">
        <f t="shared" si="1"/>
        <v>789</v>
      </c>
      <c r="L19" s="49">
        <f t="shared" si="1"/>
        <v>816</v>
      </c>
      <c r="M19" s="49">
        <f t="shared" si="1"/>
        <v>897</v>
      </c>
      <c r="N19" s="57" cm="1">
        <f t="array" ref="N19">_xlfn.IFS($G$6=TRUE,G19*Quotation3[[#This Row],[QTY
Type in your Qty]],$H$6=TRUE,H19*Quotation3[[#This Row],[QTY
Type in your Qty]],$I$6=TRUE,I19*Quotation3[[#This Row],[QTY
Type in your Qty]],$J$6=TRUE,J19*Quotation3[[#This Row],[QTY
Type in your Qty]],$K$6=TRUE,K19*Quotation3[[#This Row],[QTY
Type in your Qty]],$L$6=TRUE,L19*Quotation3[[#This Row],[QTY
Type in your Qty]],$M$6=TRUE,M19*Quotation3[[#This Row],[QTY
Type in your Qty]])</f>
        <v>0</v>
      </c>
      <c r="O19" s="57">
        <f>IF(Quotation3[[#This Row],[QTY
Type in your Qty]]&gt;0,N19-(E19*$O$7*Quotation3[[#This Row],[QTY
Type in your Qty]]),N19)</f>
        <v>0</v>
      </c>
      <c r="P19" s="57">
        <f>IF(Quotation3[[#This Row],[QTY
Type in your Qty]]&gt;0,ROUNDDOWN(N19-(Quotation3[[#This Row],[White Price]]*$P$7*Quotation3[[#This Row],[QTY
Type in your Qty]]),0),0)</f>
        <v>0</v>
      </c>
    </row>
    <row r="20" spans="2:16" s="3" customFormat="1" ht="100.5" customHeight="1" x14ac:dyDescent="0.3">
      <c r="B20" s="11">
        <v>0</v>
      </c>
      <c r="C20" s="12" t="s">
        <v>50</v>
      </c>
      <c r="D20" s="6"/>
      <c r="E20" s="27">
        <v>700</v>
      </c>
      <c r="F20" s="42">
        <v>3</v>
      </c>
      <c r="G20" s="49">
        <f t="shared" si="1"/>
        <v>805</v>
      </c>
      <c r="H20" s="49">
        <f t="shared" si="1"/>
        <v>805</v>
      </c>
      <c r="I20" s="49">
        <f t="shared" si="1"/>
        <v>814</v>
      </c>
      <c r="J20" s="49">
        <f t="shared" si="1"/>
        <v>820</v>
      </c>
      <c r="K20" s="49">
        <f t="shared" si="1"/>
        <v>910</v>
      </c>
      <c r="L20" s="49">
        <f t="shared" si="1"/>
        <v>940</v>
      </c>
      <c r="M20" s="49">
        <f t="shared" si="1"/>
        <v>1030</v>
      </c>
      <c r="N20" s="57" cm="1">
        <f t="array" ref="N20">_xlfn.IFS($G$6=TRUE,G20*Quotation3[[#This Row],[QTY
Type in your Qty]],$H$6=TRUE,H20*Quotation3[[#This Row],[QTY
Type in your Qty]],$I$6=TRUE,I20*Quotation3[[#This Row],[QTY
Type in your Qty]],$J$6=TRUE,J20*Quotation3[[#This Row],[QTY
Type in your Qty]],$K$6=TRUE,K20*Quotation3[[#This Row],[QTY
Type in your Qty]],$L$6=TRUE,L20*Quotation3[[#This Row],[QTY
Type in your Qty]],$M$6=TRUE,M20*Quotation3[[#This Row],[QTY
Type in your Qty]])</f>
        <v>0</v>
      </c>
      <c r="O20" s="57">
        <f>IF(Quotation3[[#This Row],[QTY
Type in your Qty]]&gt;0,N20-(E20*$O$7*Quotation3[[#This Row],[QTY
Type in your Qty]]),N20)</f>
        <v>0</v>
      </c>
      <c r="P20" s="57">
        <f>IF(Quotation3[[#This Row],[QTY
Type in your Qty]]&gt;0,ROUNDDOWN(N20-(Quotation3[[#This Row],[White Price]]*$P$7*Quotation3[[#This Row],[QTY
Type in your Qty]]),0),0)</f>
        <v>0</v>
      </c>
    </row>
    <row r="21" spans="2:16" s="3" customFormat="1" ht="100.5" customHeight="1" x14ac:dyDescent="0.3">
      <c r="B21" s="11">
        <v>0</v>
      </c>
      <c r="C21" s="12" t="s">
        <v>64</v>
      </c>
      <c r="D21" s="6"/>
      <c r="E21" s="27">
        <v>1040</v>
      </c>
      <c r="F21" s="42">
        <v>3.5</v>
      </c>
      <c r="G21" s="49">
        <f t="shared" si="1"/>
        <v>1162.5</v>
      </c>
      <c r="H21" s="49">
        <f t="shared" si="1"/>
        <v>1162.5</v>
      </c>
      <c r="I21" s="49">
        <f t="shared" si="1"/>
        <v>1173</v>
      </c>
      <c r="J21" s="49">
        <f t="shared" si="1"/>
        <v>1180</v>
      </c>
      <c r="K21" s="49">
        <f t="shared" si="1"/>
        <v>1285</v>
      </c>
      <c r="L21" s="49">
        <f t="shared" si="1"/>
        <v>1320</v>
      </c>
      <c r="M21" s="49">
        <f t="shared" si="1"/>
        <v>1425</v>
      </c>
      <c r="N21" s="57" cm="1">
        <f t="array" ref="N21">_xlfn.IFS($G$6=TRUE,G21*Quotation3[[#This Row],[QTY
Type in your Qty]],$H$6=TRUE,H21*Quotation3[[#This Row],[QTY
Type in your Qty]],$I$6=TRUE,I21*Quotation3[[#This Row],[QTY
Type in your Qty]],$J$6=TRUE,J21*Quotation3[[#This Row],[QTY
Type in your Qty]],$K$6=TRUE,K21*Quotation3[[#This Row],[QTY
Type in your Qty]],$L$6=TRUE,L21*Quotation3[[#This Row],[QTY
Type in your Qty]],$M$6=TRUE,M21*Quotation3[[#This Row],[QTY
Type in your Qty]])</f>
        <v>0</v>
      </c>
      <c r="O21" s="57">
        <f>IF(Quotation3[[#This Row],[QTY
Type in your Qty]]&gt;0,N21-(E21*$O$7*Quotation3[[#This Row],[QTY
Type in your Qty]]),N21)</f>
        <v>0</v>
      </c>
      <c r="P21" s="57">
        <f>IF(Quotation3[[#This Row],[QTY
Type in your Qty]]&gt;0,ROUNDDOWN(N21-(Quotation3[[#This Row],[White Price]]*$P$7*Quotation3[[#This Row],[QTY
Type in your Qty]]),0),0)</f>
        <v>0</v>
      </c>
    </row>
    <row r="22" spans="2:16" s="3" customFormat="1" ht="100.5" customHeight="1" x14ac:dyDescent="0.3">
      <c r="B22" s="11">
        <v>0</v>
      </c>
      <c r="C22" s="12" t="s">
        <v>73</v>
      </c>
      <c r="D22" s="6"/>
      <c r="E22" s="7">
        <v>960</v>
      </c>
      <c r="F22" s="40">
        <v>4</v>
      </c>
      <c r="G22" s="49">
        <f t="shared" si="1"/>
        <v>1100</v>
      </c>
      <c r="H22" s="49">
        <f t="shared" si="1"/>
        <v>1100</v>
      </c>
      <c r="I22" s="49">
        <f t="shared" si="1"/>
        <v>1112</v>
      </c>
      <c r="J22" s="49">
        <f t="shared" si="1"/>
        <v>1120</v>
      </c>
      <c r="K22" s="49">
        <f t="shared" si="1"/>
        <v>1240</v>
      </c>
      <c r="L22" s="49">
        <f t="shared" si="1"/>
        <v>1280</v>
      </c>
      <c r="M22" s="49">
        <f t="shared" si="1"/>
        <v>1400</v>
      </c>
      <c r="N22" s="57" cm="1">
        <f t="array" ref="N22">_xlfn.IFS($G$6=TRUE,G22*Quotation3[[#This Row],[QTY
Type in your Qty]],$H$6=TRUE,H22*Quotation3[[#This Row],[QTY
Type in your Qty]],$I$6=TRUE,I22*Quotation3[[#This Row],[QTY
Type in your Qty]],$J$6=TRUE,J22*Quotation3[[#This Row],[QTY
Type in your Qty]],$K$6=TRUE,K22*Quotation3[[#This Row],[QTY
Type in your Qty]],$L$6=TRUE,L22*Quotation3[[#This Row],[QTY
Type in your Qty]],$M$6=TRUE,M22*Quotation3[[#This Row],[QTY
Type in your Qty]])</f>
        <v>0</v>
      </c>
      <c r="O22" s="57">
        <f>IF(Quotation3[[#This Row],[QTY
Type in your Qty]]&gt;0,N22-(E22*$O$7*Quotation3[[#This Row],[QTY
Type in your Qty]]),N22)</f>
        <v>0</v>
      </c>
      <c r="P22" s="57">
        <f>IF(Quotation3[[#This Row],[QTY
Type in your Qty]]&gt;0,ROUNDDOWN(N22-(Quotation3[[#This Row],[White Price]]*$P$7*Quotation3[[#This Row],[QTY
Type in your Qty]]),0),0)</f>
        <v>0</v>
      </c>
    </row>
    <row r="23" spans="2:16" ht="139.5" customHeight="1" x14ac:dyDescent="0.3">
      <c r="B23" s="11">
        <v>0</v>
      </c>
      <c r="C23" s="12" t="s">
        <v>51</v>
      </c>
      <c r="D23" s="6"/>
      <c r="E23" s="27">
        <v>650</v>
      </c>
      <c r="F23" s="42">
        <v>4</v>
      </c>
      <c r="G23" s="49">
        <f t="shared" ref="G23:G30" si="2">$E23+($F23*G$7)</f>
        <v>790</v>
      </c>
      <c r="H23" s="49">
        <f t="shared" ref="H23:M43" si="3">$E23+($F23*H$7)</f>
        <v>790</v>
      </c>
      <c r="I23" s="49">
        <f t="shared" si="3"/>
        <v>802</v>
      </c>
      <c r="J23" s="49">
        <f t="shared" si="3"/>
        <v>810</v>
      </c>
      <c r="K23" s="49">
        <f t="shared" si="3"/>
        <v>930</v>
      </c>
      <c r="L23" s="49">
        <f t="shared" si="3"/>
        <v>970</v>
      </c>
      <c r="M23" s="49">
        <f>$E23+($F23*M$7)</f>
        <v>1090</v>
      </c>
      <c r="N23" s="57" cm="1">
        <f t="array" ref="N23">_xlfn.IFS($G$6=TRUE,G23*Quotation3[[#This Row],[QTY
Type in your Qty]],$H$6=TRUE,H23*Quotation3[[#This Row],[QTY
Type in your Qty]],$I$6=TRUE,I23*Quotation3[[#This Row],[QTY
Type in your Qty]],$J$6=TRUE,J23*Quotation3[[#This Row],[QTY
Type in your Qty]],$K$6=TRUE,K23*Quotation3[[#This Row],[QTY
Type in your Qty]],$L$6=TRUE,L23*Quotation3[[#This Row],[QTY
Type in your Qty]],$M$6=TRUE,M23*Quotation3[[#This Row],[QTY
Type in your Qty]])</f>
        <v>0</v>
      </c>
      <c r="O23" s="57">
        <f>IF(Quotation3[[#This Row],[QTY
Type in your Qty]]&gt;0,N23-(E23*$O$7*Quotation3[[#This Row],[QTY
Type in your Qty]]),N23)</f>
        <v>0</v>
      </c>
      <c r="P23" s="57">
        <f>IF(Quotation3[[#This Row],[QTY
Type in your Qty]]&gt;0,ROUNDDOWN(N23-(Quotation3[[#This Row],[White Price]]*$P$7*Quotation3[[#This Row],[QTY
Type in your Qty]]),0),0)</f>
        <v>0</v>
      </c>
    </row>
    <row r="24" spans="2:16" ht="124.5" customHeight="1" x14ac:dyDescent="0.3">
      <c r="B24" s="11">
        <v>0</v>
      </c>
      <c r="C24" s="12" t="s">
        <v>52</v>
      </c>
      <c r="D24" s="6"/>
      <c r="E24" s="27">
        <v>700</v>
      </c>
      <c r="F24" s="42">
        <v>4.5</v>
      </c>
      <c r="G24" s="49">
        <f t="shared" si="2"/>
        <v>857.5</v>
      </c>
      <c r="H24" s="49">
        <f t="shared" si="3"/>
        <v>857.5</v>
      </c>
      <c r="I24" s="49">
        <f t="shared" si="3"/>
        <v>871</v>
      </c>
      <c r="J24" s="49">
        <f t="shared" si="3"/>
        <v>880</v>
      </c>
      <c r="K24" s="49">
        <f t="shared" si="3"/>
        <v>1015</v>
      </c>
      <c r="L24" s="49">
        <f t="shared" si="3"/>
        <v>1060</v>
      </c>
      <c r="M24" s="49">
        <f t="shared" si="3"/>
        <v>1195</v>
      </c>
      <c r="N24" s="57" cm="1">
        <f t="array" ref="N24">_xlfn.IFS($G$6=TRUE,G24*Quotation3[[#This Row],[QTY
Type in your Qty]],$H$6=TRUE,H24*Quotation3[[#This Row],[QTY
Type in your Qty]],$I$6=TRUE,I24*Quotation3[[#This Row],[QTY
Type in your Qty]],$J$6=TRUE,J24*Quotation3[[#This Row],[QTY
Type in your Qty]],$K$6=TRUE,K24*Quotation3[[#This Row],[QTY
Type in your Qty]],$L$6=TRUE,L24*Quotation3[[#This Row],[QTY
Type in your Qty]],$M$6=TRUE,M24*Quotation3[[#This Row],[QTY
Type in your Qty]])</f>
        <v>0</v>
      </c>
      <c r="O24" s="57">
        <f>IF(Quotation3[[#This Row],[QTY
Type in your Qty]]&gt;0,N24-(E24*$O$7*Quotation3[[#This Row],[QTY
Type in your Qty]]),N24)</f>
        <v>0</v>
      </c>
      <c r="P24" s="57">
        <f>IF(Quotation3[[#This Row],[QTY
Type in your Qty]]&gt;0,ROUNDDOWN(N24-(Quotation3[[#This Row],[White Price]]*$P$7*Quotation3[[#This Row],[QTY
Type in your Qty]]),0),0)</f>
        <v>0</v>
      </c>
    </row>
    <row r="25" spans="2:16" ht="103.5" customHeight="1" x14ac:dyDescent="0.3">
      <c r="B25" s="11">
        <v>0</v>
      </c>
      <c r="C25" s="12" t="s">
        <v>56</v>
      </c>
      <c r="D25" s="6"/>
      <c r="E25" s="8">
        <v>680</v>
      </c>
      <c r="F25" s="42">
        <v>4</v>
      </c>
      <c r="G25" s="49">
        <f t="shared" si="2"/>
        <v>820</v>
      </c>
      <c r="H25" s="49">
        <f t="shared" si="3"/>
        <v>820</v>
      </c>
      <c r="I25" s="49">
        <f t="shared" si="3"/>
        <v>832</v>
      </c>
      <c r="J25" s="49">
        <f t="shared" si="3"/>
        <v>840</v>
      </c>
      <c r="K25" s="49">
        <f t="shared" si="3"/>
        <v>960</v>
      </c>
      <c r="L25" s="49">
        <f t="shared" si="3"/>
        <v>1000</v>
      </c>
      <c r="M25" s="49">
        <f t="shared" si="3"/>
        <v>1120</v>
      </c>
      <c r="N25" s="57" cm="1">
        <f t="array" ref="N25">_xlfn.IFS($G$6=TRUE,G25*Quotation3[[#This Row],[QTY
Type in your Qty]],$H$6=TRUE,H25*Quotation3[[#This Row],[QTY
Type in your Qty]],$I$6=TRUE,I25*Quotation3[[#This Row],[QTY
Type in your Qty]],$J$6=TRUE,J25*Quotation3[[#This Row],[QTY
Type in your Qty]],$K$6=TRUE,K25*Quotation3[[#This Row],[QTY
Type in your Qty]],$L$6=TRUE,L25*Quotation3[[#This Row],[QTY
Type in your Qty]],$M$6=TRUE,M25*Quotation3[[#This Row],[QTY
Type in your Qty]])</f>
        <v>0</v>
      </c>
      <c r="O25" s="57">
        <f>IF(Quotation3[[#This Row],[QTY
Type in your Qty]]&gt;0,N25-(E25*$O$7*Quotation3[[#This Row],[QTY
Type in your Qty]]),N25)</f>
        <v>0</v>
      </c>
      <c r="P25" s="57">
        <f>IF(Quotation3[[#This Row],[QTY
Type in your Qty]]&gt;0,ROUNDDOWN(N25-(Quotation3[[#This Row],[White Price]]*$P$7*Quotation3[[#This Row],[QTY
Type in your Qty]]),0),0)</f>
        <v>0</v>
      </c>
    </row>
    <row r="26" spans="2:16" ht="126" customHeight="1" x14ac:dyDescent="0.3">
      <c r="B26" s="11">
        <v>0</v>
      </c>
      <c r="C26" s="12" t="s">
        <v>171</v>
      </c>
      <c r="D26" s="6"/>
      <c r="E26" s="27">
        <v>733</v>
      </c>
      <c r="F26" s="42">
        <v>4.5</v>
      </c>
      <c r="G26" s="49">
        <f t="shared" si="2"/>
        <v>890.5</v>
      </c>
      <c r="H26" s="49">
        <f t="shared" si="3"/>
        <v>890.5</v>
      </c>
      <c r="I26" s="49">
        <f t="shared" si="3"/>
        <v>904</v>
      </c>
      <c r="J26" s="49">
        <f t="shared" si="3"/>
        <v>913</v>
      </c>
      <c r="K26" s="49">
        <f t="shared" si="3"/>
        <v>1048</v>
      </c>
      <c r="L26" s="49">
        <f t="shared" si="3"/>
        <v>1093</v>
      </c>
      <c r="M26" s="49">
        <f t="shared" si="3"/>
        <v>1228</v>
      </c>
      <c r="N26" s="57" cm="1">
        <f t="array" ref="N26">_xlfn.IFS($G$6=TRUE,G26*Quotation3[[#This Row],[QTY
Type in your Qty]],$H$6=TRUE,H26*Quotation3[[#This Row],[QTY
Type in your Qty]],$I$6=TRUE,I26*Quotation3[[#This Row],[QTY
Type in your Qty]],$J$6=TRUE,J26*Quotation3[[#This Row],[QTY
Type in your Qty]],$K$6=TRUE,K26*Quotation3[[#This Row],[QTY
Type in your Qty]],$L$6=TRUE,L26*Quotation3[[#This Row],[QTY
Type in your Qty]],$M$6=TRUE,M26*Quotation3[[#This Row],[QTY
Type in your Qty]])</f>
        <v>0</v>
      </c>
      <c r="O26" s="57">
        <f>IF(Quotation3[[#This Row],[QTY
Type in your Qty]]&gt;0,N26-(E26*$O$7*Quotation3[[#This Row],[QTY
Type in your Qty]]),N26)</f>
        <v>0</v>
      </c>
      <c r="P26" s="57">
        <f>IF(Quotation3[[#This Row],[QTY
Type in your Qty]]&gt;0,ROUNDDOWN(N26-(Quotation3[[#This Row],[White Price]]*$P$7*Quotation3[[#This Row],[QTY
Type in your Qty]]),0),0)</f>
        <v>0</v>
      </c>
    </row>
    <row r="27" spans="2:16" ht="113.25" customHeight="1" x14ac:dyDescent="0.3">
      <c r="B27" s="11">
        <v>0</v>
      </c>
      <c r="C27" s="12" t="s">
        <v>53</v>
      </c>
      <c r="D27" s="6"/>
      <c r="E27" s="8">
        <v>695</v>
      </c>
      <c r="F27" s="42">
        <v>5</v>
      </c>
      <c r="G27" s="49">
        <f t="shared" si="2"/>
        <v>870</v>
      </c>
      <c r="H27" s="49">
        <f t="shared" si="3"/>
        <v>870</v>
      </c>
      <c r="I27" s="49">
        <f t="shared" si="3"/>
        <v>885</v>
      </c>
      <c r="J27" s="49">
        <f t="shared" si="3"/>
        <v>895</v>
      </c>
      <c r="K27" s="49">
        <f t="shared" si="3"/>
        <v>1045</v>
      </c>
      <c r="L27" s="49">
        <f t="shared" si="3"/>
        <v>1095</v>
      </c>
      <c r="M27" s="49">
        <f t="shared" si="3"/>
        <v>1245</v>
      </c>
      <c r="N27" s="57" cm="1">
        <f t="array" ref="N27">_xlfn.IFS($G$6=TRUE,G27*Quotation3[[#This Row],[QTY
Type in your Qty]],$H$6=TRUE,H27*Quotation3[[#This Row],[QTY
Type in your Qty]],$I$6=TRUE,I27*Quotation3[[#This Row],[QTY
Type in your Qty]],$J$6=TRUE,J27*Quotation3[[#This Row],[QTY
Type in your Qty]],$K$6=TRUE,K27*Quotation3[[#This Row],[QTY
Type in your Qty]],$L$6=TRUE,L27*Quotation3[[#This Row],[QTY
Type in your Qty]],$M$6=TRUE,M27*Quotation3[[#This Row],[QTY
Type in your Qty]])</f>
        <v>0</v>
      </c>
      <c r="O27" s="57">
        <f>IF(Quotation3[[#This Row],[QTY
Type in your Qty]]&gt;0,N27-(E27*$O$7*Quotation3[[#This Row],[QTY
Type in your Qty]]),N27)</f>
        <v>0</v>
      </c>
      <c r="P27" s="57">
        <f>IF(Quotation3[[#This Row],[QTY
Type in your Qty]]&gt;0,ROUNDDOWN(N27-(Quotation3[[#This Row],[White Price]]*$P$7*Quotation3[[#This Row],[QTY
Type in your Qty]]),0),0)</f>
        <v>0</v>
      </c>
    </row>
    <row r="28" spans="2:16" ht="120.75" customHeight="1" x14ac:dyDescent="0.3">
      <c r="B28" s="11">
        <v>10</v>
      </c>
      <c r="C28" s="12" t="s">
        <v>75</v>
      </c>
      <c r="D28" s="6"/>
      <c r="E28" s="7">
        <v>750</v>
      </c>
      <c r="F28" s="40">
        <v>4.5</v>
      </c>
      <c r="G28" s="49">
        <f t="shared" si="2"/>
        <v>907.5</v>
      </c>
      <c r="H28" s="49">
        <f t="shared" si="3"/>
        <v>907.5</v>
      </c>
      <c r="I28" s="49">
        <f t="shared" si="3"/>
        <v>921</v>
      </c>
      <c r="J28" s="49">
        <f t="shared" si="3"/>
        <v>930</v>
      </c>
      <c r="K28" s="49">
        <f t="shared" si="3"/>
        <v>1065</v>
      </c>
      <c r="L28" s="49">
        <f t="shared" si="3"/>
        <v>1110</v>
      </c>
      <c r="M28" s="49">
        <f t="shared" si="3"/>
        <v>1245</v>
      </c>
      <c r="N28" s="57" cm="1">
        <f t="array" ref="N28">_xlfn.IFS($G$6=TRUE,G28*Quotation3[[#This Row],[QTY
Type in your Qty]],$H$6=TRUE,H28*Quotation3[[#This Row],[QTY
Type in your Qty]],$I$6=TRUE,I28*Quotation3[[#This Row],[QTY
Type in your Qty]],$J$6=TRUE,J28*Quotation3[[#This Row],[QTY
Type in your Qty]],$K$6=TRUE,K28*Quotation3[[#This Row],[QTY
Type in your Qty]],$L$6=TRUE,L28*Quotation3[[#This Row],[QTY
Type in your Qty]],$M$6=TRUE,M28*Quotation3[[#This Row],[QTY
Type in your Qty]])</f>
        <v>9075</v>
      </c>
      <c r="O28" s="57">
        <f>IF(Quotation3[[#This Row],[QTY
Type in your Qty]]&gt;0,N28-(E28*$O$7*Quotation3[[#This Row],[QTY
Type in your Qty]]),N28)</f>
        <v>9075</v>
      </c>
      <c r="P28" s="57">
        <f>IF(Quotation3[[#This Row],[QTY
Type in your Qty]]&gt;0,ROUNDDOWN(N28-(Quotation3[[#This Row],[White Price]]*$P$7*Quotation3[[#This Row],[QTY
Type in your Qty]]),0),0)</f>
        <v>9075</v>
      </c>
    </row>
    <row r="29" spans="2:16" ht="120.75" customHeight="1" x14ac:dyDescent="0.3">
      <c r="B29" s="11">
        <v>12</v>
      </c>
      <c r="C29" s="12" t="s">
        <v>83</v>
      </c>
      <c r="D29" s="6"/>
      <c r="E29" s="7">
        <v>918</v>
      </c>
      <c r="F29" s="40">
        <v>4</v>
      </c>
      <c r="G29" s="49">
        <f t="shared" si="2"/>
        <v>1058</v>
      </c>
      <c r="H29" s="49">
        <f t="shared" si="3"/>
        <v>1058</v>
      </c>
      <c r="I29" s="49">
        <f t="shared" si="3"/>
        <v>1070</v>
      </c>
      <c r="J29" s="49">
        <f t="shared" si="3"/>
        <v>1078</v>
      </c>
      <c r="K29" s="49">
        <f t="shared" si="3"/>
        <v>1198</v>
      </c>
      <c r="L29" s="49">
        <f t="shared" si="3"/>
        <v>1238</v>
      </c>
      <c r="M29" s="49">
        <f t="shared" si="3"/>
        <v>1358</v>
      </c>
      <c r="N29" s="57" cm="1">
        <f t="array" ref="N29">_xlfn.IFS($G$6=TRUE,G29*Quotation3[[#This Row],[QTY
Type in your Qty]],$H$6=TRUE,H29*Quotation3[[#This Row],[QTY
Type in your Qty]],$I$6=TRUE,I29*Quotation3[[#This Row],[QTY
Type in your Qty]],$J$6=TRUE,J29*Quotation3[[#This Row],[QTY
Type in your Qty]],$K$6=TRUE,K29*Quotation3[[#This Row],[QTY
Type in your Qty]],$L$6=TRUE,L29*Quotation3[[#This Row],[QTY
Type in your Qty]],$M$6=TRUE,M29*Quotation3[[#This Row],[QTY
Type in your Qty]])</f>
        <v>12696</v>
      </c>
      <c r="O29" s="57">
        <f>IF(Quotation3[[#This Row],[QTY
Type in your Qty]]&gt;0,N29-(E29*$O$7*Quotation3[[#This Row],[QTY
Type in your Qty]]),N29)</f>
        <v>12696</v>
      </c>
      <c r="P29" s="57">
        <f>IF(Quotation3[[#This Row],[QTY
Type in your Qty]]&gt;0,ROUNDDOWN(N29-(Quotation3[[#This Row],[White Price]]*$P$7*Quotation3[[#This Row],[QTY
Type in your Qty]]),0),0)</f>
        <v>12696</v>
      </c>
    </row>
    <row r="30" spans="2:16" ht="126" customHeight="1" x14ac:dyDescent="0.3">
      <c r="B30" s="11">
        <v>0</v>
      </c>
      <c r="C30" s="12" t="s">
        <v>33</v>
      </c>
      <c r="D30" s="6"/>
      <c r="E30" s="27">
        <v>880</v>
      </c>
      <c r="F30" s="42">
        <v>5</v>
      </c>
      <c r="G30" s="49">
        <f t="shared" si="2"/>
        <v>1055</v>
      </c>
      <c r="H30" s="49">
        <f t="shared" si="3"/>
        <v>1055</v>
      </c>
      <c r="I30" s="49">
        <f t="shared" si="3"/>
        <v>1070</v>
      </c>
      <c r="J30" s="49">
        <f t="shared" si="3"/>
        <v>1080</v>
      </c>
      <c r="K30" s="49">
        <f t="shared" si="3"/>
        <v>1230</v>
      </c>
      <c r="L30" s="49">
        <f t="shared" si="3"/>
        <v>1280</v>
      </c>
      <c r="M30" s="49">
        <f t="shared" si="3"/>
        <v>1430</v>
      </c>
      <c r="N30" s="57" cm="1">
        <f t="array" ref="N30">_xlfn.IFS($G$6=TRUE,G30*Quotation3[[#This Row],[QTY
Type in your Qty]],$H$6=TRUE,H30*Quotation3[[#This Row],[QTY
Type in your Qty]],$I$6=TRUE,I30*Quotation3[[#This Row],[QTY
Type in your Qty]],$J$6=TRUE,J30*Quotation3[[#This Row],[QTY
Type in your Qty]],$K$6=TRUE,K30*Quotation3[[#This Row],[QTY
Type in your Qty]],$L$6=TRUE,L30*Quotation3[[#This Row],[QTY
Type in your Qty]],$M$6=TRUE,M30*Quotation3[[#This Row],[QTY
Type in your Qty]])</f>
        <v>0</v>
      </c>
      <c r="O30" s="57">
        <f>IF(Quotation3[[#This Row],[QTY
Type in your Qty]]&gt;0,N30-(E30*$O$7*Quotation3[[#This Row],[QTY
Type in your Qty]]),N30)</f>
        <v>0</v>
      </c>
      <c r="P30" s="57">
        <f>IF(Quotation3[[#This Row],[QTY
Type in your Qty]]&gt;0,ROUNDDOWN(N30-(Quotation3[[#This Row],[White Price]]*$P$7*Quotation3[[#This Row],[QTY
Type in your Qty]]),0),0)</f>
        <v>0</v>
      </c>
    </row>
    <row r="31" spans="2:16" ht="107.25" customHeight="1" x14ac:dyDescent="0.3">
      <c r="B31" s="11">
        <v>0</v>
      </c>
      <c r="C31" s="12" t="s">
        <v>76</v>
      </c>
      <c r="D31" s="6"/>
      <c r="E31" s="8">
        <v>880</v>
      </c>
      <c r="F31" s="42">
        <v>5</v>
      </c>
      <c r="G31" s="49">
        <f>$E31+($F31*G$7)-55</f>
        <v>1000</v>
      </c>
      <c r="H31" s="49">
        <f t="shared" si="3"/>
        <v>1055</v>
      </c>
      <c r="I31" s="49">
        <f t="shared" si="3"/>
        <v>1070</v>
      </c>
      <c r="J31" s="49">
        <f t="shared" si="3"/>
        <v>1080</v>
      </c>
      <c r="K31" s="49">
        <f t="shared" si="3"/>
        <v>1230</v>
      </c>
      <c r="L31" s="49">
        <f t="shared" si="3"/>
        <v>1280</v>
      </c>
      <c r="M31" s="49">
        <f t="shared" si="3"/>
        <v>1430</v>
      </c>
      <c r="N31" s="57" cm="1">
        <f t="array" ref="N31">_xlfn.IFS($G$6=TRUE,G31*Quotation3[[#This Row],[QTY
Type in your Qty]],$H$6=TRUE,H31*Quotation3[[#This Row],[QTY
Type in your Qty]],$I$6=TRUE,I31*Quotation3[[#This Row],[QTY
Type in your Qty]],$J$6=TRUE,J31*Quotation3[[#This Row],[QTY
Type in your Qty]],$K$6=TRUE,K31*Quotation3[[#This Row],[QTY
Type in your Qty]],$L$6=TRUE,L31*Quotation3[[#This Row],[QTY
Type in your Qty]],$M$6=TRUE,M31*Quotation3[[#This Row],[QTY
Type in your Qty]])</f>
        <v>0</v>
      </c>
      <c r="O31" s="57">
        <f>IF(Quotation3[[#This Row],[QTY
Type in your Qty]]&gt;0,N31-(E31*$O$7*Quotation3[[#This Row],[QTY
Type in your Qty]]),N31)</f>
        <v>0</v>
      </c>
      <c r="P31" s="57">
        <f>IF(Quotation3[[#This Row],[QTY
Type in your Qty]]&gt;0,ROUNDDOWN(N31-(Quotation3[[#This Row],[White Price]]*$P$7*Quotation3[[#This Row],[QTY
Type in your Qty]]),0),0)</f>
        <v>0</v>
      </c>
    </row>
    <row r="32" spans="2:16" ht="106.5" customHeight="1" x14ac:dyDescent="0.3">
      <c r="B32" s="11">
        <v>0</v>
      </c>
      <c r="C32" s="12" t="s">
        <v>82</v>
      </c>
      <c r="D32" s="6"/>
      <c r="E32" s="8">
        <v>906</v>
      </c>
      <c r="F32" s="42">
        <v>5.5</v>
      </c>
      <c r="G32" s="49">
        <f t="shared" ref="G32:G53" si="4">$E32+($F32*G$7)</f>
        <v>1098.5</v>
      </c>
      <c r="H32" s="49">
        <f t="shared" si="3"/>
        <v>1098.5</v>
      </c>
      <c r="I32" s="49">
        <f t="shared" si="3"/>
        <v>1115</v>
      </c>
      <c r="J32" s="49">
        <f t="shared" si="3"/>
        <v>1126</v>
      </c>
      <c r="K32" s="49">
        <f t="shared" si="3"/>
        <v>1291</v>
      </c>
      <c r="L32" s="49">
        <f t="shared" si="3"/>
        <v>1346</v>
      </c>
      <c r="M32" s="49">
        <f t="shared" si="3"/>
        <v>1511</v>
      </c>
      <c r="N32" s="57" cm="1">
        <f t="array" ref="N32">_xlfn.IFS($G$6=TRUE,G32*Quotation3[[#This Row],[QTY
Type in your Qty]],$H$6=TRUE,H32*Quotation3[[#This Row],[QTY
Type in your Qty]],$I$6=TRUE,I32*Quotation3[[#This Row],[QTY
Type in your Qty]],$J$6=TRUE,J32*Quotation3[[#This Row],[QTY
Type in your Qty]],$K$6=TRUE,K32*Quotation3[[#This Row],[QTY
Type in your Qty]],$L$6=TRUE,L32*Quotation3[[#This Row],[QTY
Type in your Qty]],$M$6=TRUE,M32*Quotation3[[#This Row],[QTY
Type in your Qty]])</f>
        <v>0</v>
      </c>
      <c r="O32" s="57">
        <f>IF(Quotation3[[#This Row],[QTY
Type in your Qty]]&gt;0,N32-(E32*$O$7*Quotation3[[#This Row],[QTY
Type in your Qty]]),N32)</f>
        <v>0</v>
      </c>
      <c r="P32" s="57">
        <f>IF(Quotation3[[#This Row],[QTY
Type in your Qty]]&gt;0,ROUNDDOWN(N32-(Quotation3[[#This Row],[White Price]]*$P$7*Quotation3[[#This Row],[QTY
Type in your Qty]]),0),0)</f>
        <v>0</v>
      </c>
    </row>
    <row r="33" spans="2:16" ht="120.75" customHeight="1" x14ac:dyDescent="0.3">
      <c r="B33" s="11">
        <v>0</v>
      </c>
      <c r="C33" s="12" t="s">
        <v>162</v>
      </c>
      <c r="D33" s="6"/>
      <c r="E33" s="7">
        <v>960</v>
      </c>
      <c r="F33" s="40">
        <v>4</v>
      </c>
      <c r="G33" s="49">
        <f t="shared" si="4"/>
        <v>1100</v>
      </c>
      <c r="H33" s="49">
        <f t="shared" si="3"/>
        <v>1100</v>
      </c>
      <c r="I33" s="49">
        <f t="shared" si="3"/>
        <v>1112</v>
      </c>
      <c r="J33" s="49">
        <f t="shared" si="3"/>
        <v>1120</v>
      </c>
      <c r="K33" s="49">
        <f t="shared" si="3"/>
        <v>1240</v>
      </c>
      <c r="L33" s="49">
        <f t="shared" si="3"/>
        <v>1280</v>
      </c>
      <c r="M33" s="49">
        <f t="shared" si="3"/>
        <v>1400</v>
      </c>
      <c r="N33" s="57" cm="1">
        <f t="array" ref="N33">_xlfn.IFS($G$6=TRUE,G33*Quotation3[[#This Row],[QTY
Type in your Qty]],$H$6=TRUE,H33*Quotation3[[#This Row],[QTY
Type in your Qty]],$I$6=TRUE,I33*Quotation3[[#This Row],[QTY
Type in your Qty]],$J$6=TRUE,J33*Quotation3[[#This Row],[QTY
Type in your Qty]],$K$6=TRUE,K33*Quotation3[[#This Row],[QTY
Type in your Qty]],$L$6=TRUE,L33*Quotation3[[#This Row],[QTY
Type in your Qty]],$M$6=TRUE,M33*Quotation3[[#This Row],[QTY
Type in your Qty]])</f>
        <v>0</v>
      </c>
      <c r="O33" s="57">
        <f>IF(Quotation3[[#This Row],[QTY
Type in your Qty]]&gt;0,N33-(E33*$O$7*Quotation3[[#This Row],[QTY
Type in your Qty]]),N33)</f>
        <v>0</v>
      </c>
      <c r="P33" s="57">
        <f>IF(Quotation3[[#This Row],[QTY
Type in your Qty]]&gt;0,ROUNDDOWN(N33-(Quotation3[[#This Row],[White Price]]*$P$7*Quotation3[[#This Row],[QTY
Type in your Qty]]),0),0)</f>
        <v>0</v>
      </c>
    </row>
    <row r="34" spans="2:16" ht="120.75" customHeight="1" x14ac:dyDescent="0.3">
      <c r="B34" s="11">
        <v>0</v>
      </c>
      <c r="C34" s="12" t="s">
        <v>160</v>
      </c>
      <c r="D34" s="6"/>
      <c r="E34" s="7">
        <v>995</v>
      </c>
      <c r="F34" s="40">
        <v>4.5</v>
      </c>
      <c r="G34" s="49">
        <f t="shared" si="4"/>
        <v>1152.5</v>
      </c>
      <c r="H34" s="49">
        <f t="shared" si="3"/>
        <v>1152.5</v>
      </c>
      <c r="I34" s="49">
        <f t="shared" si="3"/>
        <v>1166</v>
      </c>
      <c r="J34" s="49">
        <f t="shared" si="3"/>
        <v>1175</v>
      </c>
      <c r="K34" s="49">
        <f t="shared" si="3"/>
        <v>1310</v>
      </c>
      <c r="L34" s="49">
        <f t="shared" si="3"/>
        <v>1355</v>
      </c>
      <c r="M34" s="49">
        <f t="shared" si="3"/>
        <v>1490</v>
      </c>
      <c r="N34" s="57" cm="1">
        <f t="array" ref="N34">_xlfn.IFS($G$6=TRUE,G34*Quotation3[[#This Row],[QTY
Type in your Qty]],$H$6=TRUE,H34*Quotation3[[#This Row],[QTY
Type in your Qty]],$I$6=TRUE,I34*Quotation3[[#This Row],[QTY
Type in your Qty]],$J$6=TRUE,J34*Quotation3[[#This Row],[QTY
Type in your Qty]],$K$6=TRUE,K34*Quotation3[[#This Row],[QTY
Type in your Qty]],$L$6=TRUE,L34*Quotation3[[#This Row],[QTY
Type in your Qty]],$M$6=TRUE,M34*Quotation3[[#This Row],[QTY
Type in your Qty]])</f>
        <v>0</v>
      </c>
      <c r="O34" s="57">
        <f>IF(Quotation3[[#This Row],[QTY
Type in your Qty]]&gt;0,N34-(E34*$O$7*Quotation3[[#This Row],[QTY
Type in your Qty]]),N34)</f>
        <v>0</v>
      </c>
      <c r="P34" s="57">
        <f>IF(Quotation3[[#This Row],[QTY
Type in your Qty]]&gt;0,ROUNDDOWN(N34-(Quotation3[[#This Row],[White Price]]*$P$7*Quotation3[[#This Row],[QTY
Type in your Qty]]),0),0)</f>
        <v>0</v>
      </c>
    </row>
    <row r="35" spans="2:16" ht="120.75" customHeight="1" x14ac:dyDescent="0.3">
      <c r="B35" s="11">
        <v>0</v>
      </c>
      <c r="C35" s="12" t="s">
        <v>161</v>
      </c>
      <c r="D35" s="6"/>
      <c r="E35" s="7">
        <v>890</v>
      </c>
      <c r="F35" s="40">
        <v>4</v>
      </c>
      <c r="G35" s="49">
        <f t="shared" si="4"/>
        <v>1030</v>
      </c>
      <c r="H35" s="49">
        <f t="shared" si="3"/>
        <v>1030</v>
      </c>
      <c r="I35" s="49">
        <f t="shared" si="3"/>
        <v>1042</v>
      </c>
      <c r="J35" s="49">
        <f t="shared" si="3"/>
        <v>1050</v>
      </c>
      <c r="K35" s="49">
        <f t="shared" si="3"/>
        <v>1170</v>
      </c>
      <c r="L35" s="49">
        <f t="shared" si="3"/>
        <v>1210</v>
      </c>
      <c r="M35" s="49">
        <f t="shared" si="3"/>
        <v>1330</v>
      </c>
      <c r="N35" s="57" cm="1">
        <f t="array" ref="N35">_xlfn.IFS($G$6=TRUE,G35*Quotation3[[#This Row],[QTY
Type in your Qty]],$H$6=TRUE,H35*Quotation3[[#This Row],[QTY
Type in your Qty]],$I$6=TRUE,I35*Quotation3[[#This Row],[QTY
Type in your Qty]],$J$6=TRUE,J35*Quotation3[[#This Row],[QTY
Type in your Qty]],$K$6=TRUE,K35*Quotation3[[#This Row],[QTY
Type in your Qty]],$L$6=TRUE,L35*Quotation3[[#This Row],[QTY
Type in your Qty]],$M$6=TRUE,M35*Quotation3[[#This Row],[QTY
Type in your Qty]])</f>
        <v>0</v>
      </c>
      <c r="O35" s="57">
        <f>IF(Quotation3[[#This Row],[QTY
Type in your Qty]]&gt;0,N35-(E35*$O$7*Quotation3[[#This Row],[QTY
Type in your Qty]]),N35)</f>
        <v>0</v>
      </c>
      <c r="P35" s="57">
        <f>IF(Quotation3[[#This Row],[QTY
Type in your Qty]]&gt;0,ROUNDDOWN(N35-(Quotation3[[#This Row],[White Price]]*$P$7*Quotation3[[#This Row],[QTY
Type in your Qty]]),0),0)</f>
        <v>0</v>
      </c>
    </row>
    <row r="36" spans="2:16" ht="111.75" customHeight="1" x14ac:dyDescent="0.3">
      <c r="B36" s="11">
        <v>0</v>
      </c>
      <c r="C36" s="12" t="s">
        <v>84</v>
      </c>
      <c r="D36" s="19"/>
      <c r="E36" s="27">
        <v>905</v>
      </c>
      <c r="F36" s="42">
        <v>6</v>
      </c>
      <c r="G36" s="49">
        <f t="shared" si="4"/>
        <v>1115</v>
      </c>
      <c r="H36" s="49">
        <f t="shared" si="3"/>
        <v>1115</v>
      </c>
      <c r="I36" s="49">
        <f t="shared" si="3"/>
        <v>1133</v>
      </c>
      <c r="J36" s="49">
        <f t="shared" si="3"/>
        <v>1145</v>
      </c>
      <c r="K36" s="49">
        <f t="shared" si="3"/>
        <v>1325</v>
      </c>
      <c r="L36" s="49">
        <f t="shared" si="3"/>
        <v>1385</v>
      </c>
      <c r="M36" s="49">
        <f t="shared" si="3"/>
        <v>1565</v>
      </c>
      <c r="N36" s="57" cm="1">
        <f t="array" ref="N36">_xlfn.IFS($G$6=TRUE,G36*Quotation3[[#This Row],[QTY
Type in your Qty]],$H$6=TRUE,H36*Quotation3[[#This Row],[QTY
Type in your Qty]],$I$6=TRUE,I36*Quotation3[[#This Row],[QTY
Type in your Qty]],$J$6=TRUE,J36*Quotation3[[#This Row],[QTY
Type in your Qty]],$K$6=TRUE,K36*Quotation3[[#This Row],[QTY
Type in your Qty]],$L$6=TRUE,L36*Quotation3[[#This Row],[QTY
Type in your Qty]],$M$6=TRUE,M36*Quotation3[[#This Row],[QTY
Type in your Qty]])</f>
        <v>0</v>
      </c>
      <c r="O36" s="57">
        <f>IF(Quotation3[[#This Row],[QTY
Type in your Qty]]&gt;0,N36-(E36*$O$7*Quotation3[[#This Row],[QTY
Type in your Qty]]),N36)</f>
        <v>0</v>
      </c>
      <c r="P36" s="57">
        <f>IF(Quotation3[[#This Row],[QTY
Type in your Qty]]&gt;0,ROUNDDOWN(N36-(Quotation3[[#This Row],[White Price]]*$P$7*Quotation3[[#This Row],[QTY
Type in your Qty]]),0),0)</f>
        <v>0</v>
      </c>
    </row>
    <row r="37" spans="2:16" ht="111.75" customHeight="1" x14ac:dyDescent="0.3">
      <c r="B37" s="11">
        <v>0</v>
      </c>
      <c r="C37" s="12" t="s">
        <v>70</v>
      </c>
      <c r="D37" s="19"/>
      <c r="E37" s="27">
        <v>1133</v>
      </c>
      <c r="F37" s="42">
        <v>5.5</v>
      </c>
      <c r="G37" s="49">
        <f t="shared" si="4"/>
        <v>1325.5</v>
      </c>
      <c r="H37" s="49">
        <f t="shared" si="3"/>
        <v>1325.5</v>
      </c>
      <c r="I37" s="49">
        <f t="shared" si="3"/>
        <v>1342</v>
      </c>
      <c r="J37" s="49">
        <f t="shared" si="3"/>
        <v>1353</v>
      </c>
      <c r="K37" s="49">
        <f t="shared" si="3"/>
        <v>1518</v>
      </c>
      <c r="L37" s="49">
        <f t="shared" si="3"/>
        <v>1573</v>
      </c>
      <c r="M37" s="49">
        <f t="shared" si="3"/>
        <v>1738</v>
      </c>
      <c r="N37" s="57" cm="1">
        <f t="array" ref="N37">_xlfn.IFS($G$6=TRUE,G37*Quotation3[[#This Row],[QTY
Type in your Qty]],$H$6=TRUE,H37*Quotation3[[#This Row],[QTY
Type in your Qty]],$I$6=TRUE,I37*Quotation3[[#This Row],[QTY
Type in your Qty]],$J$6=TRUE,J37*Quotation3[[#This Row],[QTY
Type in your Qty]],$K$6=TRUE,K37*Quotation3[[#This Row],[QTY
Type in your Qty]],$L$6=TRUE,L37*Quotation3[[#This Row],[QTY
Type in your Qty]],$M$6=TRUE,M37*Quotation3[[#This Row],[QTY
Type in your Qty]])</f>
        <v>0</v>
      </c>
      <c r="O37" s="57">
        <f>IF(Quotation3[[#This Row],[QTY
Type in your Qty]]&gt;0,N37-(E37*$O$7*Quotation3[[#This Row],[QTY
Type in your Qty]]),N37)</f>
        <v>0</v>
      </c>
      <c r="P37" s="57">
        <f>IF(Quotation3[[#This Row],[QTY
Type in your Qty]]&gt;0,ROUNDDOWN(N37-(Quotation3[[#This Row],[White Price]]*$P$7*Quotation3[[#This Row],[QTY
Type in your Qty]]),0),0)</f>
        <v>0</v>
      </c>
    </row>
    <row r="38" spans="2:16" ht="111.75" customHeight="1" x14ac:dyDescent="0.3">
      <c r="B38" s="11">
        <v>0</v>
      </c>
      <c r="C38" s="12" t="s">
        <v>85</v>
      </c>
      <c r="D38" s="19"/>
      <c r="E38" s="27">
        <v>966</v>
      </c>
      <c r="F38" s="42">
        <v>5</v>
      </c>
      <c r="G38" s="49">
        <f t="shared" si="4"/>
        <v>1141</v>
      </c>
      <c r="H38" s="49">
        <f t="shared" si="3"/>
        <v>1141</v>
      </c>
      <c r="I38" s="49">
        <f t="shared" si="3"/>
        <v>1156</v>
      </c>
      <c r="J38" s="49">
        <f t="shared" si="3"/>
        <v>1166</v>
      </c>
      <c r="K38" s="49">
        <f t="shared" si="3"/>
        <v>1316</v>
      </c>
      <c r="L38" s="49">
        <f t="shared" si="3"/>
        <v>1366</v>
      </c>
      <c r="M38" s="49">
        <f t="shared" si="3"/>
        <v>1516</v>
      </c>
      <c r="N38" s="57" cm="1">
        <f t="array" ref="N38">_xlfn.IFS($G$6=TRUE,G38*Quotation3[[#This Row],[QTY
Type in your Qty]],$H$6=TRUE,H38*Quotation3[[#This Row],[QTY
Type in your Qty]],$I$6=TRUE,I38*Quotation3[[#This Row],[QTY
Type in your Qty]],$J$6=TRUE,J38*Quotation3[[#This Row],[QTY
Type in your Qty]],$K$6=TRUE,K38*Quotation3[[#This Row],[QTY
Type in your Qty]],$L$6=TRUE,L38*Quotation3[[#This Row],[QTY
Type in your Qty]],$M$6=TRUE,M38*Quotation3[[#This Row],[QTY
Type in your Qty]])</f>
        <v>0</v>
      </c>
      <c r="O38" s="57">
        <f>IF(Quotation3[[#This Row],[QTY
Type in your Qty]]&gt;0,N38-(E38*$O$7*Quotation3[[#This Row],[QTY
Type in your Qty]]),N38)</f>
        <v>0</v>
      </c>
      <c r="P38" s="57">
        <f>IF(Quotation3[[#This Row],[QTY
Type in your Qty]]&gt;0,ROUNDDOWN(N38-(Quotation3[[#This Row],[White Price]]*$P$7*Quotation3[[#This Row],[QTY
Type in your Qty]]),0),0)</f>
        <v>0</v>
      </c>
    </row>
    <row r="39" spans="2:16" ht="129.75" customHeight="1" x14ac:dyDescent="0.3">
      <c r="B39" s="11">
        <v>0</v>
      </c>
      <c r="C39" s="12" t="s">
        <v>87</v>
      </c>
      <c r="D39" s="19"/>
      <c r="E39" s="27">
        <v>1012</v>
      </c>
      <c r="F39" s="42">
        <v>5</v>
      </c>
      <c r="G39" s="49">
        <f t="shared" si="4"/>
        <v>1187</v>
      </c>
      <c r="H39" s="49">
        <f t="shared" si="3"/>
        <v>1187</v>
      </c>
      <c r="I39" s="49">
        <f t="shared" si="3"/>
        <v>1202</v>
      </c>
      <c r="J39" s="49">
        <f t="shared" si="3"/>
        <v>1212</v>
      </c>
      <c r="K39" s="49">
        <f t="shared" si="3"/>
        <v>1362</v>
      </c>
      <c r="L39" s="49">
        <f t="shared" si="3"/>
        <v>1412</v>
      </c>
      <c r="M39" s="49">
        <f t="shared" si="3"/>
        <v>1562</v>
      </c>
      <c r="N39" s="57" cm="1">
        <f t="array" ref="N39">_xlfn.IFS($G$6=TRUE,G39*Quotation3[[#This Row],[QTY
Type in your Qty]],$H$6=TRUE,H39*Quotation3[[#This Row],[QTY
Type in your Qty]],$I$6=TRUE,I39*Quotation3[[#This Row],[QTY
Type in your Qty]],$J$6=TRUE,J39*Quotation3[[#This Row],[QTY
Type in your Qty]],$K$6=TRUE,K39*Quotation3[[#This Row],[QTY
Type in your Qty]],$L$6=TRUE,L39*Quotation3[[#This Row],[QTY
Type in your Qty]],$M$6=TRUE,M39*Quotation3[[#This Row],[QTY
Type in your Qty]])</f>
        <v>0</v>
      </c>
      <c r="O39" s="57">
        <f>IF(Quotation3[[#This Row],[QTY
Type in your Qty]]&gt;0,N39-(E39*$O$7*Quotation3[[#This Row],[QTY
Type in your Qty]]),N39)</f>
        <v>0</v>
      </c>
      <c r="P39" s="57">
        <f>IF(Quotation3[[#This Row],[QTY
Type in your Qty]]&gt;0,ROUNDDOWN(N39-(Quotation3[[#This Row],[White Price]]*$P$7*Quotation3[[#This Row],[QTY
Type in your Qty]]),0),0)</f>
        <v>0</v>
      </c>
    </row>
    <row r="40" spans="2:16" ht="85.5" customHeight="1" x14ac:dyDescent="0.3">
      <c r="B40" s="11">
        <v>0</v>
      </c>
      <c r="C40" s="35" t="s">
        <v>62</v>
      </c>
      <c r="D40" s="6"/>
      <c r="E40" s="27">
        <v>1344</v>
      </c>
      <c r="F40" s="42">
        <v>3</v>
      </c>
      <c r="G40" s="49">
        <f t="shared" si="4"/>
        <v>1449</v>
      </c>
      <c r="H40" s="49">
        <f t="shared" si="3"/>
        <v>1449</v>
      </c>
      <c r="I40" s="49">
        <f t="shared" si="3"/>
        <v>1458</v>
      </c>
      <c r="J40" s="49">
        <f t="shared" si="3"/>
        <v>1464</v>
      </c>
      <c r="K40" s="49">
        <f t="shared" si="3"/>
        <v>1554</v>
      </c>
      <c r="L40" s="49">
        <f t="shared" si="3"/>
        <v>1584</v>
      </c>
      <c r="M40" s="49">
        <f t="shared" si="3"/>
        <v>1674</v>
      </c>
      <c r="N40" s="57" cm="1">
        <f t="array" ref="N40">_xlfn.IFS($G$6=TRUE,G40*Quotation3[[#This Row],[QTY
Type in your Qty]],$H$6=TRUE,H40*Quotation3[[#This Row],[QTY
Type in your Qty]],$I$6=TRUE,I40*Quotation3[[#This Row],[QTY
Type in your Qty]],$J$6=TRUE,J40*Quotation3[[#This Row],[QTY
Type in your Qty]],$K$6=TRUE,K40*Quotation3[[#This Row],[QTY
Type in your Qty]],$L$6=TRUE,L40*Quotation3[[#This Row],[QTY
Type in your Qty]],$M$6=TRUE,M40*Quotation3[[#This Row],[QTY
Type in your Qty]])</f>
        <v>0</v>
      </c>
      <c r="O40" s="57">
        <f>IF(Quotation3[[#This Row],[QTY
Type in your Qty]]&gt;0,N40-(E40*$O$7*Quotation3[[#This Row],[QTY
Type in your Qty]]),N40)</f>
        <v>0</v>
      </c>
      <c r="P40" s="57">
        <f>IF(Quotation3[[#This Row],[QTY
Type in your Qty]]&gt;0,ROUNDDOWN(N40-(Quotation3[[#This Row],[White Price]]*$P$7*Quotation3[[#This Row],[QTY
Type in your Qty]]),0),0)</f>
        <v>0</v>
      </c>
    </row>
    <row r="41" spans="2:16" ht="96.75" customHeight="1" x14ac:dyDescent="0.3">
      <c r="B41" s="11">
        <v>0</v>
      </c>
      <c r="C41" s="35" t="s">
        <v>54</v>
      </c>
      <c r="D41" s="6"/>
      <c r="E41" s="27">
        <v>1100</v>
      </c>
      <c r="F41" s="42">
        <v>5</v>
      </c>
      <c r="G41" s="49">
        <f t="shared" si="4"/>
        <v>1275</v>
      </c>
      <c r="H41" s="49">
        <f t="shared" si="3"/>
        <v>1275</v>
      </c>
      <c r="I41" s="49">
        <f t="shared" si="3"/>
        <v>1290</v>
      </c>
      <c r="J41" s="49">
        <f t="shared" si="3"/>
        <v>1300</v>
      </c>
      <c r="K41" s="49">
        <f t="shared" si="3"/>
        <v>1450</v>
      </c>
      <c r="L41" s="49">
        <f t="shared" si="3"/>
        <v>1500</v>
      </c>
      <c r="M41" s="49">
        <f t="shared" si="3"/>
        <v>1650</v>
      </c>
      <c r="N41" s="57" cm="1">
        <f t="array" ref="N41">_xlfn.IFS($G$6=TRUE,G41*Quotation3[[#This Row],[QTY
Type in your Qty]],$H$6=TRUE,H41*Quotation3[[#This Row],[QTY
Type in your Qty]],$I$6=TRUE,I41*Quotation3[[#This Row],[QTY
Type in your Qty]],$J$6=TRUE,J41*Quotation3[[#This Row],[QTY
Type in your Qty]],$K$6=TRUE,K41*Quotation3[[#This Row],[QTY
Type in your Qty]],$L$6=TRUE,L41*Quotation3[[#This Row],[QTY
Type in your Qty]],$M$6=TRUE,M41*Quotation3[[#This Row],[QTY
Type in your Qty]])</f>
        <v>0</v>
      </c>
      <c r="O41" s="57">
        <f>IF(Quotation3[[#This Row],[QTY
Type in your Qty]]&gt;0,N41-(E41*$O$7*Quotation3[[#This Row],[QTY
Type in your Qty]]),N41)</f>
        <v>0</v>
      </c>
      <c r="P41" s="57">
        <f>IF(Quotation3[[#This Row],[QTY
Type in your Qty]]&gt;0,ROUNDDOWN(N41-(Quotation3[[#This Row],[White Price]]*$P$7*Quotation3[[#This Row],[QTY
Type in your Qty]]),0),0)</f>
        <v>0</v>
      </c>
    </row>
    <row r="42" spans="2:16" ht="107.25" customHeight="1" x14ac:dyDescent="0.3">
      <c r="B42" s="11">
        <v>0</v>
      </c>
      <c r="C42" s="12" t="s">
        <v>61</v>
      </c>
      <c r="D42" s="6"/>
      <c r="E42" s="8">
        <v>1235</v>
      </c>
      <c r="F42" s="42">
        <v>5</v>
      </c>
      <c r="G42" s="49">
        <f t="shared" si="4"/>
        <v>1410</v>
      </c>
      <c r="H42" s="49">
        <f t="shared" si="3"/>
        <v>1410</v>
      </c>
      <c r="I42" s="49">
        <f t="shared" si="3"/>
        <v>1425</v>
      </c>
      <c r="J42" s="49">
        <f t="shared" si="3"/>
        <v>1435</v>
      </c>
      <c r="K42" s="49">
        <f t="shared" si="3"/>
        <v>1585</v>
      </c>
      <c r="L42" s="49">
        <f t="shared" si="3"/>
        <v>1635</v>
      </c>
      <c r="M42" s="49">
        <f t="shared" si="3"/>
        <v>1785</v>
      </c>
      <c r="N42" s="57" cm="1">
        <f t="array" ref="N42">_xlfn.IFS($G$6=TRUE,G42*Quotation3[[#This Row],[QTY
Type in your Qty]],$H$6=TRUE,H42*Quotation3[[#This Row],[QTY
Type in your Qty]],$I$6=TRUE,I42*Quotation3[[#This Row],[QTY
Type in your Qty]],$J$6=TRUE,J42*Quotation3[[#This Row],[QTY
Type in your Qty]],$K$6=TRUE,K42*Quotation3[[#This Row],[QTY
Type in your Qty]],$L$6=TRUE,L42*Quotation3[[#This Row],[QTY
Type in your Qty]],$M$6=TRUE,M42*Quotation3[[#This Row],[QTY
Type in your Qty]])</f>
        <v>0</v>
      </c>
      <c r="O42" s="57">
        <f>IF(Quotation3[[#This Row],[QTY
Type in your Qty]]&gt;0,N42-(E42*$O$7*Quotation3[[#This Row],[QTY
Type in your Qty]]),N42)</f>
        <v>0</v>
      </c>
      <c r="P42" s="57">
        <f>IF(Quotation3[[#This Row],[QTY
Type in your Qty]]&gt;0,ROUNDDOWN(N42-(Quotation3[[#This Row],[White Price]]*$P$7*Quotation3[[#This Row],[QTY
Type in your Qty]]),0),0)</f>
        <v>0</v>
      </c>
    </row>
    <row r="43" spans="2:16" ht="129.75" customHeight="1" x14ac:dyDescent="0.3">
      <c r="B43" s="11">
        <v>0</v>
      </c>
      <c r="C43" s="12" t="s">
        <v>86</v>
      </c>
      <c r="D43" s="19"/>
      <c r="E43" s="27">
        <v>998</v>
      </c>
      <c r="F43" s="42">
        <v>8</v>
      </c>
      <c r="G43" s="49">
        <f t="shared" si="4"/>
        <v>1278</v>
      </c>
      <c r="H43" s="49">
        <f t="shared" si="3"/>
        <v>1278</v>
      </c>
      <c r="I43" s="49">
        <f t="shared" si="3"/>
        <v>1302</v>
      </c>
      <c r="J43" s="49">
        <f t="shared" si="3"/>
        <v>1318</v>
      </c>
      <c r="K43" s="49">
        <f t="shared" si="3"/>
        <v>1558</v>
      </c>
      <c r="L43" s="49">
        <f t="shared" si="3"/>
        <v>1638</v>
      </c>
      <c r="M43" s="49">
        <f t="shared" si="3"/>
        <v>1878</v>
      </c>
      <c r="N43" s="57" cm="1">
        <f t="array" ref="N43">_xlfn.IFS($G$6=TRUE,G43*Quotation3[[#This Row],[QTY
Type in your Qty]],$H$6=TRUE,H43*Quotation3[[#This Row],[QTY
Type in your Qty]],$I$6=TRUE,I43*Quotation3[[#This Row],[QTY
Type in your Qty]],$J$6=TRUE,J43*Quotation3[[#This Row],[QTY
Type in your Qty]],$K$6=TRUE,K43*Quotation3[[#This Row],[QTY
Type in your Qty]],$L$6=TRUE,L43*Quotation3[[#This Row],[QTY
Type in your Qty]],$M$6=TRUE,M43*Quotation3[[#This Row],[QTY
Type in your Qty]])</f>
        <v>0</v>
      </c>
      <c r="O43" s="57">
        <f>IF(Quotation3[[#This Row],[QTY
Type in your Qty]]&gt;0,N43-(E43*$O$7*Quotation3[[#This Row],[QTY
Type in your Qty]]),N43)</f>
        <v>0</v>
      </c>
      <c r="P43" s="57">
        <f>IF(Quotation3[[#This Row],[QTY
Type in your Qty]]&gt;0,ROUNDDOWN(N43-(Quotation3[[#This Row],[White Price]]*$P$7*Quotation3[[#This Row],[QTY
Type in your Qty]]),0),0)</f>
        <v>0</v>
      </c>
    </row>
    <row r="44" spans="2:16" ht="135" customHeight="1" x14ac:dyDescent="0.3">
      <c r="B44" s="11">
        <v>0</v>
      </c>
      <c r="C44" s="12" t="s">
        <v>88</v>
      </c>
      <c r="D44" s="19"/>
      <c r="E44" s="27">
        <v>1093</v>
      </c>
      <c r="F44" s="42">
        <v>5</v>
      </c>
      <c r="G44" s="49">
        <f t="shared" si="4"/>
        <v>1268</v>
      </c>
      <c r="H44" s="49">
        <f t="shared" ref="H44:M53" si="5">$E44+($F44*H$7)</f>
        <v>1268</v>
      </c>
      <c r="I44" s="49">
        <f t="shared" si="5"/>
        <v>1283</v>
      </c>
      <c r="J44" s="49">
        <f t="shared" si="5"/>
        <v>1293</v>
      </c>
      <c r="K44" s="49">
        <f t="shared" si="5"/>
        <v>1443</v>
      </c>
      <c r="L44" s="49">
        <f t="shared" si="5"/>
        <v>1493</v>
      </c>
      <c r="M44" s="49">
        <f t="shared" si="5"/>
        <v>1643</v>
      </c>
      <c r="N44" s="57" cm="1">
        <f t="array" ref="N44">_xlfn.IFS($G$6=TRUE,G44*Quotation3[[#This Row],[QTY
Type in your Qty]],$H$6=TRUE,H44*Quotation3[[#This Row],[QTY
Type in your Qty]],$I$6=TRUE,I44*Quotation3[[#This Row],[QTY
Type in your Qty]],$J$6=TRUE,J44*Quotation3[[#This Row],[QTY
Type in your Qty]],$K$6=TRUE,K44*Quotation3[[#This Row],[QTY
Type in your Qty]],$L$6=TRUE,L44*Quotation3[[#This Row],[QTY
Type in your Qty]],$M$6=TRUE,M44*Quotation3[[#This Row],[QTY
Type in your Qty]])</f>
        <v>0</v>
      </c>
      <c r="O44" s="57">
        <f>IF(Quotation3[[#This Row],[QTY
Type in your Qty]]&gt;0,N44-(E44*$O$7*Quotation3[[#This Row],[QTY
Type in your Qty]]),N44)</f>
        <v>0</v>
      </c>
      <c r="P44" s="57">
        <f>IF(Quotation3[[#This Row],[QTY
Type in your Qty]]&gt;0,ROUNDDOWN(N44-(Quotation3[[#This Row],[White Price]]*$P$7*Quotation3[[#This Row],[QTY
Type in your Qty]]),0),0)</f>
        <v>0</v>
      </c>
    </row>
    <row r="45" spans="2:16" ht="111.75" customHeight="1" x14ac:dyDescent="0.3">
      <c r="B45" s="11">
        <v>0</v>
      </c>
      <c r="C45" s="12" t="s">
        <v>91</v>
      </c>
      <c r="D45" s="19"/>
      <c r="E45" s="27">
        <v>1093</v>
      </c>
      <c r="F45" s="42">
        <v>7</v>
      </c>
      <c r="G45" s="49">
        <f t="shared" si="4"/>
        <v>1338</v>
      </c>
      <c r="H45" s="49">
        <f t="shared" si="5"/>
        <v>1338</v>
      </c>
      <c r="I45" s="49">
        <f t="shared" si="5"/>
        <v>1359</v>
      </c>
      <c r="J45" s="49">
        <f t="shared" si="5"/>
        <v>1373</v>
      </c>
      <c r="K45" s="49">
        <f t="shared" si="5"/>
        <v>1583</v>
      </c>
      <c r="L45" s="49">
        <f t="shared" si="5"/>
        <v>1653</v>
      </c>
      <c r="M45" s="49">
        <f t="shared" si="5"/>
        <v>1863</v>
      </c>
      <c r="N45" s="57" cm="1">
        <f t="array" ref="N45">_xlfn.IFS($G$6=TRUE,G45*Quotation3[[#This Row],[QTY
Type in your Qty]],$H$6=TRUE,H45*Quotation3[[#This Row],[QTY
Type in your Qty]],$I$6=TRUE,I45*Quotation3[[#This Row],[QTY
Type in your Qty]],$J$6=TRUE,J45*Quotation3[[#This Row],[QTY
Type in your Qty]],$K$6=TRUE,K45*Quotation3[[#This Row],[QTY
Type in your Qty]],$L$6=TRUE,L45*Quotation3[[#This Row],[QTY
Type in your Qty]],$M$6=TRUE,M45*Quotation3[[#This Row],[QTY
Type in your Qty]])</f>
        <v>0</v>
      </c>
      <c r="O45" s="57">
        <f>IF(Quotation3[[#This Row],[QTY
Type in your Qty]]&gt;0,N45-(E45*$O$7*Quotation3[[#This Row],[QTY
Type in your Qty]]),N45)</f>
        <v>0</v>
      </c>
      <c r="P45" s="57">
        <f>IF(Quotation3[[#This Row],[QTY
Type in your Qty]]&gt;0,ROUNDDOWN(N45-(Quotation3[[#This Row],[White Price]]*$P$7*Quotation3[[#This Row],[QTY
Type in your Qty]]),0),0)</f>
        <v>0</v>
      </c>
    </row>
    <row r="46" spans="2:16" ht="111.75" customHeight="1" x14ac:dyDescent="0.3">
      <c r="B46" s="11">
        <v>0</v>
      </c>
      <c r="C46" s="12" t="s">
        <v>198</v>
      </c>
      <c r="D46" s="19"/>
      <c r="E46" s="27">
        <v>1150</v>
      </c>
      <c r="F46" s="42">
        <v>5.5</v>
      </c>
      <c r="G46" s="49">
        <f t="shared" si="4"/>
        <v>1342.5</v>
      </c>
      <c r="H46" s="49">
        <f t="shared" si="5"/>
        <v>1342.5</v>
      </c>
      <c r="I46" s="49">
        <f t="shared" si="5"/>
        <v>1359</v>
      </c>
      <c r="J46" s="49">
        <f t="shared" si="5"/>
        <v>1370</v>
      </c>
      <c r="K46" s="49">
        <f t="shared" si="5"/>
        <v>1535</v>
      </c>
      <c r="L46" s="49">
        <f t="shared" si="5"/>
        <v>1590</v>
      </c>
      <c r="M46" s="49">
        <f t="shared" si="5"/>
        <v>1755</v>
      </c>
      <c r="N46" s="57" cm="1">
        <f t="array" ref="N46">_xlfn.IFS($G$6=TRUE,G46*Quotation3[[#This Row],[QTY
Type in your Qty]],$H$6=TRUE,H46*Quotation3[[#This Row],[QTY
Type in your Qty]],$I$6=TRUE,I46*Quotation3[[#This Row],[QTY
Type in your Qty]],$J$6=TRUE,J46*Quotation3[[#This Row],[QTY
Type in your Qty]],$K$6=TRUE,K46*Quotation3[[#This Row],[QTY
Type in your Qty]],$L$6=TRUE,L46*Quotation3[[#This Row],[QTY
Type in your Qty]],$M$6=TRUE,M46*Quotation3[[#This Row],[QTY
Type in your Qty]])</f>
        <v>0</v>
      </c>
      <c r="O46" s="57">
        <f>IF(Quotation3[[#This Row],[QTY
Type in your Qty]]&gt;0,N46-(E46*$O$7*Quotation3[[#This Row],[QTY
Type in your Qty]]),N46)</f>
        <v>0</v>
      </c>
      <c r="P46" s="57">
        <f>IF(Quotation3[[#This Row],[QTY
Type in your Qty]]&gt;0,ROUNDDOWN(N46-(Quotation3[[#This Row],[White Price]]*$P$7*Quotation3[[#This Row],[QTY
Type in your Qty]]),0),0)</f>
        <v>0</v>
      </c>
    </row>
    <row r="47" spans="2:16" ht="111.75" customHeight="1" x14ac:dyDescent="0.3">
      <c r="B47" s="11">
        <v>0</v>
      </c>
      <c r="C47" s="12" t="s">
        <v>89</v>
      </c>
      <c r="D47" s="19"/>
      <c r="E47" s="27">
        <v>1166</v>
      </c>
      <c r="F47" s="42">
        <v>6</v>
      </c>
      <c r="G47" s="49">
        <f t="shared" si="4"/>
        <v>1376</v>
      </c>
      <c r="H47" s="49">
        <f t="shared" si="5"/>
        <v>1376</v>
      </c>
      <c r="I47" s="49">
        <f t="shared" si="5"/>
        <v>1394</v>
      </c>
      <c r="J47" s="49">
        <f t="shared" si="5"/>
        <v>1406</v>
      </c>
      <c r="K47" s="49">
        <f t="shared" si="5"/>
        <v>1586</v>
      </c>
      <c r="L47" s="49">
        <f t="shared" si="5"/>
        <v>1646</v>
      </c>
      <c r="M47" s="49">
        <f t="shared" si="5"/>
        <v>1826</v>
      </c>
      <c r="N47" s="57" cm="1">
        <f t="array" ref="N47">_xlfn.IFS($G$6=TRUE,G47*Quotation3[[#This Row],[QTY
Type in your Qty]],$H$6=TRUE,H47*Quotation3[[#This Row],[QTY
Type in your Qty]],$I$6=TRUE,I47*Quotation3[[#This Row],[QTY
Type in your Qty]],$J$6=TRUE,J47*Quotation3[[#This Row],[QTY
Type in your Qty]],$K$6=TRUE,K47*Quotation3[[#This Row],[QTY
Type in your Qty]],$L$6=TRUE,L47*Quotation3[[#This Row],[QTY
Type in your Qty]],$M$6=TRUE,M47*Quotation3[[#This Row],[QTY
Type in your Qty]])</f>
        <v>0</v>
      </c>
      <c r="O47" s="57">
        <f>IF(Quotation3[[#This Row],[QTY
Type in your Qty]]&gt;0,N47-(E47*$O$7*Quotation3[[#This Row],[QTY
Type in your Qty]]),N47)</f>
        <v>0</v>
      </c>
      <c r="P47" s="57">
        <f>IF(Quotation3[[#This Row],[QTY
Type in your Qty]]&gt;0,ROUNDDOWN(N47-(Quotation3[[#This Row],[White Price]]*$P$7*Quotation3[[#This Row],[QTY
Type in your Qty]]),0),0)</f>
        <v>0</v>
      </c>
    </row>
    <row r="48" spans="2:16" ht="111.75" customHeight="1" x14ac:dyDescent="0.3">
      <c r="B48" s="11">
        <v>0</v>
      </c>
      <c r="C48" s="12" t="s">
        <v>200</v>
      </c>
      <c r="D48" s="6" t="e" vm="1">
        <v>#VALUE!</v>
      </c>
      <c r="E48" s="7">
        <v>1253</v>
      </c>
      <c r="F48" s="40">
        <v>6</v>
      </c>
      <c r="G48" s="49">
        <f t="shared" si="4"/>
        <v>1463</v>
      </c>
      <c r="H48" s="49">
        <f t="shared" si="5"/>
        <v>1463</v>
      </c>
      <c r="I48" s="49">
        <f t="shared" si="5"/>
        <v>1481</v>
      </c>
      <c r="J48" s="49">
        <f t="shared" si="5"/>
        <v>1493</v>
      </c>
      <c r="K48" s="49">
        <f t="shared" si="5"/>
        <v>1673</v>
      </c>
      <c r="L48" s="49">
        <f t="shared" si="5"/>
        <v>1733</v>
      </c>
      <c r="M48" s="49">
        <f t="shared" si="5"/>
        <v>1913</v>
      </c>
      <c r="N48" s="57" cm="1">
        <f t="array" ref="N48">_xlfn.IFS($G$6=TRUE,G48*Quotation3[[#This Row],[QTY
Type in your Qty]],$H$6=TRUE,H48*Quotation3[[#This Row],[QTY
Type in your Qty]],$I$6=TRUE,I48*Quotation3[[#This Row],[QTY
Type in your Qty]],$J$6=TRUE,J48*Quotation3[[#This Row],[QTY
Type in your Qty]],$K$6=TRUE,K48*Quotation3[[#This Row],[QTY
Type in your Qty]],$L$6=TRUE,L48*Quotation3[[#This Row],[QTY
Type in your Qty]],$M$6=TRUE,M48*Quotation3[[#This Row],[QTY
Type in your Qty]])</f>
        <v>0</v>
      </c>
      <c r="O48" s="57">
        <f>IF(Quotation3[[#This Row],[QTY
Type in your Qty]]&gt;0,N48-(E48*$O$7*Quotation3[[#This Row],[QTY
Type in your Qty]]),N48)</f>
        <v>0</v>
      </c>
      <c r="P48" s="57">
        <f>IF(Quotation3[[#This Row],[QTY
Type in your Qty]]&gt;0,ROUNDDOWN(N48-(Quotation3[[#This Row],[White Price]]*$P$7*Quotation3[[#This Row],[QTY
Type in your Qty]]),0),0)</f>
        <v>0</v>
      </c>
    </row>
    <row r="49" spans="2:16" ht="128.25" customHeight="1" x14ac:dyDescent="0.3">
      <c r="B49" s="11">
        <v>0</v>
      </c>
      <c r="C49" s="12" t="s">
        <v>199</v>
      </c>
      <c r="D49" s="6"/>
      <c r="E49" s="27">
        <v>900</v>
      </c>
      <c r="F49" s="42">
        <v>6</v>
      </c>
      <c r="G49" s="49">
        <f t="shared" si="4"/>
        <v>1110</v>
      </c>
      <c r="H49" s="49">
        <f t="shared" si="5"/>
        <v>1110</v>
      </c>
      <c r="I49" s="49">
        <f t="shared" si="5"/>
        <v>1128</v>
      </c>
      <c r="J49" s="49">
        <f t="shared" si="5"/>
        <v>1140</v>
      </c>
      <c r="K49" s="49">
        <f t="shared" si="5"/>
        <v>1320</v>
      </c>
      <c r="L49" s="49">
        <f t="shared" si="5"/>
        <v>1380</v>
      </c>
      <c r="M49" s="49">
        <f t="shared" si="5"/>
        <v>1560</v>
      </c>
      <c r="N49" s="57" cm="1">
        <f t="array" ref="N49">_xlfn.IFS($G$6=TRUE,G49*Quotation3[[#This Row],[QTY
Type in your Qty]],$H$6=TRUE,H49*Quotation3[[#This Row],[QTY
Type in your Qty]],$I$6=TRUE,I49*Quotation3[[#This Row],[QTY
Type in your Qty]],$J$6=TRUE,J49*Quotation3[[#This Row],[QTY
Type in your Qty]],$K$6=TRUE,K49*Quotation3[[#This Row],[QTY
Type in your Qty]],$L$6=TRUE,L49*Quotation3[[#This Row],[QTY
Type in your Qty]],$M$6=TRUE,M49*Quotation3[[#This Row],[QTY
Type in your Qty]])</f>
        <v>0</v>
      </c>
      <c r="O49" s="57">
        <f>IF(Quotation3[[#This Row],[QTY
Type in your Qty]]&gt;0,N49-(E49*$O$7*Quotation3[[#This Row],[QTY
Type in your Qty]]),N49)</f>
        <v>0</v>
      </c>
      <c r="P49" s="57">
        <f>IF(Quotation3[[#This Row],[QTY
Type in your Qty]]&gt;0,ROUNDDOWN(N49-(Quotation3[[#This Row],[White Price]]*$P$7*Quotation3[[#This Row],[QTY
Type in your Qty]]),0),0)</f>
        <v>0</v>
      </c>
    </row>
    <row r="50" spans="2:16" ht="128.25" customHeight="1" x14ac:dyDescent="0.3">
      <c r="B50" s="11">
        <v>0</v>
      </c>
      <c r="C50" s="12" t="s">
        <v>197</v>
      </c>
      <c r="D50" s="6"/>
      <c r="E50" s="27">
        <v>1253</v>
      </c>
      <c r="F50" s="42">
        <v>6</v>
      </c>
      <c r="G50" s="49">
        <f t="shared" si="4"/>
        <v>1463</v>
      </c>
      <c r="H50" s="49">
        <f t="shared" si="5"/>
        <v>1463</v>
      </c>
      <c r="I50" s="49">
        <f t="shared" si="5"/>
        <v>1481</v>
      </c>
      <c r="J50" s="49">
        <f t="shared" si="5"/>
        <v>1493</v>
      </c>
      <c r="K50" s="49">
        <f t="shared" si="5"/>
        <v>1673</v>
      </c>
      <c r="L50" s="49">
        <f t="shared" si="5"/>
        <v>1733</v>
      </c>
      <c r="M50" s="49">
        <f t="shared" si="5"/>
        <v>1913</v>
      </c>
      <c r="N50" s="57" cm="1">
        <f t="array" ref="N50">_xlfn.IFS($G$6=TRUE,G50*Quotation3[[#This Row],[QTY
Type in your Qty]],$H$6=TRUE,H50*Quotation3[[#This Row],[QTY
Type in your Qty]],$I$6=TRUE,I50*Quotation3[[#This Row],[QTY
Type in your Qty]],$J$6=TRUE,J50*Quotation3[[#This Row],[QTY
Type in your Qty]],$K$6=TRUE,K50*Quotation3[[#This Row],[QTY
Type in your Qty]],$L$6=TRUE,L50*Quotation3[[#This Row],[QTY
Type in your Qty]],$M$6=TRUE,M50*Quotation3[[#This Row],[QTY
Type in your Qty]])</f>
        <v>0</v>
      </c>
      <c r="O50" s="57">
        <f>IF(Quotation3[[#This Row],[QTY
Type in your Qty]]&gt;0,N50-(E50*$O$7*Quotation3[[#This Row],[QTY
Type in your Qty]]),N50)</f>
        <v>0</v>
      </c>
      <c r="P50" s="57">
        <f>IF(Quotation3[[#This Row],[QTY
Type in your Qty]]&gt;0,ROUNDDOWN(N50-(Quotation3[[#This Row],[White Price]]*$P$7*Quotation3[[#This Row],[QTY
Type in your Qty]]),0),0)</f>
        <v>0</v>
      </c>
    </row>
    <row r="51" spans="2:16" ht="111.75" customHeight="1" x14ac:dyDescent="0.3">
      <c r="B51" s="11">
        <v>0</v>
      </c>
      <c r="C51" s="12" t="s">
        <v>90</v>
      </c>
      <c r="D51" s="19"/>
      <c r="E51" s="27">
        <v>1320</v>
      </c>
      <c r="F51" s="42">
        <v>6</v>
      </c>
      <c r="G51" s="49">
        <f t="shared" si="4"/>
        <v>1530</v>
      </c>
      <c r="H51" s="49">
        <f t="shared" si="5"/>
        <v>1530</v>
      </c>
      <c r="I51" s="49">
        <f t="shared" si="5"/>
        <v>1548</v>
      </c>
      <c r="J51" s="49">
        <f t="shared" si="5"/>
        <v>1560</v>
      </c>
      <c r="K51" s="49">
        <f t="shared" si="5"/>
        <v>1740</v>
      </c>
      <c r="L51" s="49">
        <f t="shared" si="5"/>
        <v>1800</v>
      </c>
      <c r="M51" s="49">
        <f t="shared" si="5"/>
        <v>1980</v>
      </c>
      <c r="N51" s="57" cm="1">
        <f t="array" ref="N51">_xlfn.IFS($G$6=TRUE,G51*Quotation3[[#This Row],[QTY
Type in your Qty]],$H$6=TRUE,H51*Quotation3[[#This Row],[QTY
Type in your Qty]],$I$6=TRUE,I51*Quotation3[[#This Row],[QTY
Type in your Qty]],$J$6=TRUE,J51*Quotation3[[#This Row],[QTY
Type in your Qty]],$K$6=TRUE,K51*Quotation3[[#This Row],[QTY
Type in your Qty]],$L$6=TRUE,L51*Quotation3[[#This Row],[QTY
Type in your Qty]],$M$6=TRUE,M51*Quotation3[[#This Row],[QTY
Type in your Qty]])</f>
        <v>0</v>
      </c>
      <c r="O51" s="57">
        <f>IF(Quotation3[[#This Row],[QTY
Type in your Qty]]&gt;0,N51-(E51*$O$7*Quotation3[[#This Row],[QTY
Type in your Qty]]),N51)</f>
        <v>0</v>
      </c>
      <c r="P51" s="57">
        <f>IF(Quotation3[[#This Row],[QTY
Type in your Qty]]&gt;0,ROUNDDOWN(N51-(Quotation3[[#This Row],[White Price]]*$P$7*Quotation3[[#This Row],[QTY
Type in your Qty]]),0),0)</f>
        <v>0</v>
      </c>
    </row>
    <row r="52" spans="2:16" ht="95.25" customHeight="1" x14ac:dyDescent="0.3">
      <c r="B52" s="11">
        <v>0</v>
      </c>
      <c r="C52" s="35" t="s">
        <v>78</v>
      </c>
      <c r="D52" s="19"/>
      <c r="E52" s="27">
        <v>1350</v>
      </c>
      <c r="F52" s="42">
        <v>9</v>
      </c>
      <c r="G52" s="49">
        <f t="shared" si="4"/>
        <v>1665</v>
      </c>
      <c r="H52" s="49">
        <f t="shared" si="5"/>
        <v>1665</v>
      </c>
      <c r="I52" s="49">
        <f t="shared" si="5"/>
        <v>1692</v>
      </c>
      <c r="J52" s="49">
        <f t="shared" si="5"/>
        <v>1710</v>
      </c>
      <c r="K52" s="49">
        <f t="shared" si="5"/>
        <v>1980</v>
      </c>
      <c r="L52" s="49">
        <f t="shared" si="5"/>
        <v>2070</v>
      </c>
      <c r="M52" s="49">
        <f t="shared" si="5"/>
        <v>2340</v>
      </c>
      <c r="N52" s="57" cm="1">
        <f t="array" ref="N52">_xlfn.IFS($G$6=TRUE,G52*Quotation3[[#This Row],[QTY
Type in your Qty]],$H$6=TRUE,H52*Quotation3[[#This Row],[QTY
Type in your Qty]],$I$6=TRUE,I52*Quotation3[[#This Row],[QTY
Type in your Qty]],$J$6=TRUE,J52*Quotation3[[#This Row],[QTY
Type in your Qty]],$K$6=TRUE,K52*Quotation3[[#This Row],[QTY
Type in your Qty]],$L$6=TRUE,L52*Quotation3[[#This Row],[QTY
Type in your Qty]],$M$6=TRUE,M52*Quotation3[[#This Row],[QTY
Type in your Qty]])</f>
        <v>0</v>
      </c>
      <c r="O52" s="57">
        <f>IF(Quotation3[[#This Row],[QTY
Type in your Qty]]&gt;0,N52-(E52*$O$7*Quotation3[[#This Row],[QTY
Type in your Qty]]),N52)</f>
        <v>0</v>
      </c>
      <c r="P52" s="57">
        <f>IF(Quotation3[[#This Row],[QTY
Type in your Qty]]&gt;0,ROUNDDOWN(N52-(Quotation3[[#This Row],[White Price]]*$P$7*Quotation3[[#This Row],[QTY
Type in your Qty]]),0),0)</f>
        <v>0</v>
      </c>
    </row>
    <row r="53" spans="2:16" ht="111.75" customHeight="1" x14ac:dyDescent="0.3">
      <c r="B53" s="11">
        <v>0</v>
      </c>
      <c r="C53" s="12" t="s">
        <v>92</v>
      </c>
      <c r="D53" s="19" t="e" vm="2">
        <v>#VALUE!</v>
      </c>
      <c r="E53" s="27">
        <v>1485</v>
      </c>
      <c r="F53" s="42">
        <v>8</v>
      </c>
      <c r="G53" s="49">
        <f t="shared" si="4"/>
        <v>1765</v>
      </c>
      <c r="H53" s="49">
        <f t="shared" si="5"/>
        <v>1765</v>
      </c>
      <c r="I53" s="49">
        <f t="shared" si="5"/>
        <v>1789</v>
      </c>
      <c r="J53" s="49">
        <f t="shared" si="5"/>
        <v>1805</v>
      </c>
      <c r="K53" s="49">
        <f t="shared" si="5"/>
        <v>2045</v>
      </c>
      <c r="L53" s="49">
        <f t="shared" si="5"/>
        <v>2125</v>
      </c>
      <c r="M53" s="49">
        <f t="shared" si="5"/>
        <v>2365</v>
      </c>
      <c r="N53" s="57" cm="1">
        <f t="array" ref="N53">_xlfn.IFS($G$6=TRUE,G53*Quotation3[[#This Row],[QTY
Type in your Qty]],$H$6=TRUE,H53*Quotation3[[#This Row],[QTY
Type in your Qty]],$I$6=TRUE,I53*Quotation3[[#This Row],[QTY
Type in your Qty]],$J$6=TRUE,J53*Quotation3[[#This Row],[QTY
Type in your Qty]],$K$6=TRUE,K53*Quotation3[[#This Row],[QTY
Type in your Qty]],$L$6=TRUE,L53*Quotation3[[#This Row],[QTY
Type in your Qty]],$M$6=TRUE,M53*Quotation3[[#This Row],[QTY
Type in your Qty]])</f>
        <v>0</v>
      </c>
      <c r="O53" s="57">
        <f>IF(Quotation3[[#This Row],[QTY
Type in your Qty]]&gt;0,N53-(E53*$O$7*Quotation3[[#This Row],[QTY
Type in your Qty]]),N53)</f>
        <v>0</v>
      </c>
      <c r="P53" s="57">
        <f>IF(Quotation3[[#This Row],[QTY
Type in your Qty]]&gt;0,ROUNDDOWN(N53-(Quotation3[[#This Row],[White Price]]*$P$7*Quotation3[[#This Row],[QTY
Type in your Qty]]),0),0)</f>
        <v>0</v>
      </c>
    </row>
    <row r="54" spans="2:16" ht="120.75" customHeight="1" x14ac:dyDescent="0.3">
      <c r="B54" s="11">
        <v>0</v>
      </c>
      <c r="C54" s="12" t="s">
        <v>192</v>
      </c>
      <c r="D54" s="6"/>
      <c r="E54" s="115">
        <v>1266</v>
      </c>
      <c r="F54" s="43">
        <v>6.5</v>
      </c>
      <c r="G54" s="49">
        <f t="shared" ref="G54:M59" si="6">$E54+($F54*G$7)</f>
        <v>1493.5</v>
      </c>
      <c r="H54" s="49">
        <f t="shared" si="6"/>
        <v>1493.5</v>
      </c>
      <c r="I54" s="49">
        <f t="shared" si="6"/>
        <v>1513</v>
      </c>
      <c r="J54" s="49">
        <f t="shared" si="6"/>
        <v>1526</v>
      </c>
      <c r="K54" s="49">
        <f t="shared" si="6"/>
        <v>1721</v>
      </c>
      <c r="L54" s="49">
        <f t="shared" si="6"/>
        <v>1786</v>
      </c>
      <c r="M54" s="49">
        <f t="shared" si="6"/>
        <v>1981</v>
      </c>
      <c r="N54" s="57" cm="1">
        <f t="array" ref="N54">_xlfn.IFS($G$6=TRUE,G54*Quotation3[[#This Row],[QTY
Type in your Qty]],$H$6=TRUE,H54*Quotation3[[#This Row],[QTY
Type in your Qty]],$I$6=TRUE,I54*Quotation3[[#This Row],[QTY
Type in your Qty]],$J$6=TRUE,J54*Quotation3[[#This Row],[QTY
Type in your Qty]],$K$6=TRUE,K54*Quotation3[[#This Row],[QTY
Type in your Qty]],$L$6=TRUE,L54*Quotation3[[#This Row],[QTY
Type in your Qty]],$M$6=TRUE,M54*Quotation3[[#This Row],[QTY
Type in your Qty]])</f>
        <v>0</v>
      </c>
      <c r="O54" s="57">
        <f>IF(Quotation3[[#This Row],[QTY
Type in your Qty]]&gt;0,N54-(E54*$O$7*Quotation3[[#This Row],[QTY
Type in your Qty]]),N54)</f>
        <v>0</v>
      </c>
      <c r="P54" s="57">
        <f>IF(Quotation3[[#This Row],[QTY
Type in your Qty]]&gt;0,ROUNDDOWN(N54-(Quotation3[[#This Row],[White Price]]*$P$7*Quotation3[[#This Row],[QTY
Type in your Qty]]),0),0)</f>
        <v>0</v>
      </c>
    </row>
    <row r="55" spans="2:16" ht="120.75" customHeight="1" x14ac:dyDescent="0.3">
      <c r="B55" s="11">
        <v>0</v>
      </c>
      <c r="C55" s="12" t="s">
        <v>190</v>
      </c>
      <c r="D55" s="6"/>
      <c r="E55" s="115">
        <v>1381</v>
      </c>
      <c r="F55" s="43">
        <v>7</v>
      </c>
      <c r="G55" s="49">
        <f t="shared" si="6"/>
        <v>1626</v>
      </c>
      <c r="H55" s="49">
        <f t="shared" si="6"/>
        <v>1626</v>
      </c>
      <c r="I55" s="49">
        <f t="shared" si="6"/>
        <v>1647</v>
      </c>
      <c r="J55" s="49">
        <f t="shared" si="6"/>
        <v>1661</v>
      </c>
      <c r="K55" s="49">
        <f t="shared" si="6"/>
        <v>1871</v>
      </c>
      <c r="L55" s="49">
        <f t="shared" si="6"/>
        <v>1941</v>
      </c>
      <c r="M55" s="49">
        <f t="shared" si="6"/>
        <v>2151</v>
      </c>
      <c r="N55" s="57" cm="1">
        <f t="array" ref="N55">_xlfn.IFS($G$6=TRUE,G55*Quotation3[[#This Row],[QTY
Type in your Qty]],$H$6=TRUE,H55*Quotation3[[#This Row],[QTY
Type in your Qty]],$I$6=TRUE,I55*Quotation3[[#This Row],[QTY
Type in your Qty]],$J$6=TRUE,J55*Quotation3[[#This Row],[QTY
Type in your Qty]],$K$6=TRUE,K55*Quotation3[[#This Row],[QTY
Type in your Qty]],$L$6=TRUE,L55*Quotation3[[#This Row],[QTY
Type in your Qty]],$M$6=TRUE,M55*Quotation3[[#This Row],[QTY
Type in your Qty]])</f>
        <v>0</v>
      </c>
      <c r="O55" s="57">
        <f>IF(Quotation3[[#This Row],[QTY
Type in your Qty]]&gt;0,N55-(E55*$O$7*Quotation3[[#This Row],[QTY
Type in your Qty]]),N55)</f>
        <v>0</v>
      </c>
      <c r="P55" s="57">
        <f>IF(Quotation3[[#This Row],[QTY
Type in your Qty]]&gt;0,ROUNDDOWN(N55-(Quotation3[[#This Row],[White Price]]*$P$7*Quotation3[[#This Row],[QTY
Type in your Qty]]),0),0)</f>
        <v>0</v>
      </c>
    </row>
    <row r="56" spans="2:16" ht="120.75" customHeight="1" x14ac:dyDescent="0.3">
      <c r="B56" s="11">
        <v>0</v>
      </c>
      <c r="C56" s="12" t="s">
        <v>194</v>
      </c>
      <c r="D56" s="6"/>
      <c r="E56" s="115">
        <v>1172</v>
      </c>
      <c r="F56" s="43">
        <v>5</v>
      </c>
      <c r="G56" s="49">
        <f t="shared" si="6"/>
        <v>1347</v>
      </c>
      <c r="H56" s="49">
        <f t="shared" si="6"/>
        <v>1347</v>
      </c>
      <c r="I56" s="49">
        <f t="shared" si="6"/>
        <v>1362</v>
      </c>
      <c r="J56" s="49">
        <f t="shared" si="6"/>
        <v>1372</v>
      </c>
      <c r="K56" s="49">
        <f t="shared" si="6"/>
        <v>1522</v>
      </c>
      <c r="L56" s="49">
        <f t="shared" si="6"/>
        <v>1572</v>
      </c>
      <c r="M56" s="49">
        <f t="shared" si="6"/>
        <v>1722</v>
      </c>
      <c r="N56" s="57" cm="1">
        <f t="array" ref="N56">_xlfn.IFS($G$6=TRUE,G56*Quotation3[[#This Row],[QTY
Type in your Qty]],$H$6=TRUE,H56*Quotation3[[#This Row],[QTY
Type in your Qty]],$I$6=TRUE,I56*Quotation3[[#This Row],[QTY
Type in your Qty]],$J$6=TRUE,J56*Quotation3[[#This Row],[QTY
Type in your Qty]],$K$6=TRUE,K56*Quotation3[[#This Row],[QTY
Type in your Qty]],$L$6=TRUE,L56*Quotation3[[#This Row],[QTY
Type in your Qty]],$M$6=TRUE,M56*Quotation3[[#This Row],[QTY
Type in your Qty]])</f>
        <v>0</v>
      </c>
      <c r="O56" s="57">
        <f>IF(Quotation3[[#This Row],[QTY
Type in your Qty]]&gt;0,N56-(E56*$O$7*Quotation3[[#This Row],[QTY
Type in your Qty]]),N56)</f>
        <v>0</v>
      </c>
      <c r="P56" s="57">
        <f>IF(Quotation3[[#This Row],[QTY
Type in your Qty]]&gt;0,ROUNDDOWN(N56-(Quotation3[[#This Row],[White Price]]*$P$7*Quotation3[[#This Row],[QTY
Type in your Qty]]),0),0)</f>
        <v>0</v>
      </c>
    </row>
    <row r="57" spans="2:16" ht="120.75" customHeight="1" x14ac:dyDescent="0.3">
      <c r="B57" s="11">
        <v>0</v>
      </c>
      <c r="C57" s="12" t="s">
        <v>193</v>
      </c>
      <c r="D57" s="6"/>
      <c r="E57" s="115">
        <v>953</v>
      </c>
      <c r="F57" s="43">
        <v>5</v>
      </c>
      <c r="G57" s="49">
        <f t="shared" si="6"/>
        <v>1128</v>
      </c>
      <c r="H57" s="49">
        <f t="shared" si="6"/>
        <v>1128</v>
      </c>
      <c r="I57" s="49">
        <f t="shared" si="6"/>
        <v>1143</v>
      </c>
      <c r="J57" s="49">
        <f t="shared" si="6"/>
        <v>1153</v>
      </c>
      <c r="K57" s="49">
        <f t="shared" si="6"/>
        <v>1303</v>
      </c>
      <c r="L57" s="49">
        <f t="shared" si="6"/>
        <v>1353</v>
      </c>
      <c r="M57" s="49">
        <f t="shared" si="6"/>
        <v>1503</v>
      </c>
      <c r="N57" s="57" cm="1">
        <f t="array" ref="N57">_xlfn.IFS($G$6=TRUE,G57*Quotation3[[#This Row],[QTY
Type in your Qty]],$H$6=TRUE,H57*Quotation3[[#This Row],[QTY
Type in your Qty]],$I$6=TRUE,I57*Quotation3[[#This Row],[QTY
Type in your Qty]],$J$6=TRUE,J57*Quotation3[[#This Row],[QTY
Type in your Qty]],$K$6=TRUE,K57*Quotation3[[#This Row],[QTY
Type in your Qty]],$L$6=TRUE,L57*Quotation3[[#This Row],[QTY
Type in your Qty]],$M$6=TRUE,M57*Quotation3[[#This Row],[QTY
Type in your Qty]])</f>
        <v>0</v>
      </c>
      <c r="O57" s="57">
        <f>IF(Quotation3[[#This Row],[QTY
Type in your Qty]]&gt;0,N57-(E57*$O$7*Quotation3[[#This Row],[QTY
Type in your Qty]]),N57)</f>
        <v>0</v>
      </c>
      <c r="P57" s="57">
        <f>IF(Quotation3[[#This Row],[QTY
Type in your Qty]]&gt;0,ROUNDDOWN(N57-(Quotation3[[#This Row],[White Price]]*$P$7*Quotation3[[#This Row],[QTY
Type in your Qty]]),0),0)</f>
        <v>0</v>
      </c>
    </row>
    <row r="58" spans="2:16" ht="120.75" customHeight="1" x14ac:dyDescent="0.3">
      <c r="B58" s="11">
        <v>0</v>
      </c>
      <c r="C58" s="12" t="s">
        <v>191</v>
      </c>
      <c r="D58" s="6"/>
      <c r="E58" s="115">
        <v>1133</v>
      </c>
      <c r="F58" s="43">
        <v>7</v>
      </c>
      <c r="G58" s="49">
        <f t="shared" si="6"/>
        <v>1378</v>
      </c>
      <c r="H58" s="49">
        <f t="shared" si="6"/>
        <v>1378</v>
      </c>
      <c r="I58" s="49">
        <f t="shared" si="6"/>
        <v>1399</v>
      </c>
      <c r="J58" s="49">
        <f t="shared" si="6"/>
        <v>1413</v>
      </c>
      <c r="K58" s="49">
        <f t="shared" si="6"/>
        <v>1623</v>
      </c>
      <c r="L58" s="49">
        <f t="shared" si="6"/>
        <v>1693</v>
      </c>
      <c r="M58" s="49">
        <f t="shared" si="6"/>
        <v>1903</v>
      </c>
      <c r="N58" s="57" cm="1">
        <f t="array" ref="N58">_xlfn.IFS($G$6=TRUE,G58*Quotation3[[#This Row],[QTY
Type in your Qty]],$H$6=TRUE,H58*Quotation3[[#This Row],[QTY
Type in your Qty]],$I$6=TRUE,I58*Quotation3[[#This Row],[QTY
Type in your Qty]],$J$6=TRUE,J58*Quotation3[[#This Row],[QTY
Type in your Qty]],$K$6=TRUE,K58*Quotation3[[#This Row],[QTY
Type in your Qty]],$L$6=TRUE,L58*Quotation3[[#This Row],[QTY
Type in your Qty]],$M$6=TRUE,M58*Quotation3[[#This Row],[QTY
Type in your Qty]])</f>
        <v>0</v>
      </c>
      <c r="O58" s="57">
        <f>IF(Quotation3[[#This Row],[QTY
Type in your Qty]]&gt;0,N58-(E58*$O$7*Quotation3[[#This Row],[QTY
Type in your Qty]]),N58)</f>
        <v>0</v>
      </c>
      <c r="P58" s="57">
        <f>IF(Quotation3[[#This Row],[QTY
Type in your Qty]]&gt;0,ROUNDDOWN(N58-(Quotation3[[#This Row],[White Price]]*$P$7*Quotation3[[#This Row],[QTY
Type in your Qty]]),0),0)</f>
        <v>0</v>
      </c>
    </row>
    <row r="59" spans="2:16" ht="120.75" customHeight="1" x14ac:dyDescent="0.3">
      <c r="B59" s="11">
        <v>0</v>
      </c>
      <c r="C59" s="116" t="s">
        <v>196</v>
      </c>
      <c r="D59" s="6"/>
      <c r="E59" s="115">
        <v>950</v>
      </c>
      <c r="F59" s="43">
        <v>4</v>
      </c>
      <c r="G59" s="49">
        <f t="shared" si="6"/>
        <v>1090</v>
      </c>
      <c r="H59" s="49">
        <f t="shared" si="6"/>
        <v>1090</v>
      </c>
      <c r="I59" s="49">
        <f t="shared" si="6"/>
        <v>1102</v>
      </c>
      <c r="J59" s="49">
        <f t="shared" si="6"/>
        <v>1110</v>
      </c>
      <c r="K59" s="49">
        <f t="shared" si="6"/>
        <v>1230</v>
      </c>
      <c r="L59" s="49">
        <f t="shared" si="6"/>
        <v>1270</v>
      </c>
      <c r="M59" s="49">
        <f t="shared" si="6"/>
        <v>1390</v>
      </c>
      <c r="N59" s="57" cm="1">
        <f t="array" ref="N59">_xlfn.IFS($G$6=TRUE,G59*Quotation3[[#This Row],[QTY
Type in your Qty]],$H$6=TRUE,H59*Quotation3[[#This Row],[QTY
Type in your Qty]],$I$6=TRUE,I59*Quotation3[[#This Row],[QTY
Type in your Qty]],$J$6=TRUE,J59*Quotation3[[#This Row],[QTY
Type in your Qty]],$K$6=TRUE,K59*Quotation3[[#This Row],[QTY
Type in your Qty]],$L$6=TRUE,L59*Quotation3[[#This Row],[QTY
Type in your Qty]],$M$6=TRUE,M59*Quotation3[[#This Row],[QTY
Type in your Qty]])</f>
        <v>0</v>
      </c>
      <c r="O59" s="57">
        <f>IF(Quotation3[[#This Row],[QTY
Type in your Qty]]&gt;0,N59-(E59*$O$7*Quotation3[[#This Row],[QTY
Type in your Qty]]),N59)</f>
        <v>0</v>
      </c>
      <c r="P59" s="57">
        <f>IF(Quotation3[[#This Row],[QTY
Type in your Qty]]&gt;0,ROUNDDOWN(N59-(Quotation3[[#This Row],[White Price]]*$P$7*Quotation3[[#This Row],[QTY
Type in your Qty]]),0),0)</f>
        <v>0</v>
      </c>
    </row>
    <row r="60" spans="2:16" ht="33.75" customHeight="1" x14ac:dyDescent="0.3">
      <c r="B60" s="52"/>
      <c r="C60" s="60" t="s">
        <v>141</v>
      </c>
      <c r="D60" s="53"/>
      <c r="E60" s="54"/>
      <c r="F60" s="55"/>
      <c r="G60" s="56"/>
      <c r="H60" s="56"/>
      <c r="I60" s="56"/>
      <c r="J60" s="56"/>
      <c r="K60" s="56"/>
      <c r="L60" s="56"/>
      <c r="M60" s="56"/>
      <c r="N60" s="56">
        <f>SUM(N23:N53)</f>
        <v>21771</v>
      </c>
      <c r="O60" s="56">
        <f t="shared" ref="O60:P60" si="7">SUM(O23:O53)</f>
        <v>21771</v>
      </c>
      <c r="P60" s="56">
        <f t="shared" si="7"/>
        <v>21771</v>
      </c>
    </row>
    <row r="61" spans="2:16" ht="21.75" customHeight="1" x14ac:dyDescent="0.3">
      <c r="B61" s="4"/>
      <c r="C61" s="4"/>
      <c r="D61" s="4"/>
      <c r="E61" s="24"/>
    </row>
    <row r="62" spans="2:16" ht="30" customHeight="1" x14ac:dyDescent="0.3">
      <c r="B62" s="6"/>
      <c r="C62" s="4"/>
      <c r="D62" s="4"/>
      <c r="E62" s="24"/>
    </row>
    <row r="63" spans="2:16" ht="30" customHeight="1" x14ac:dyDescent="0.3">
      <c r="B63" s="4"/>
      <c r="C63" s="4"/>
      <c r="D63" s="4"/>
      <c r="E63" s="24"/>
    </row>
    <row r="64" spans="2:16" ht="30" customHeight="1" x14ac:dyDescent="0.3">
      <c r="B64" s="119"/>
      <c r="C64" s="119"/>
      <c r="D64" s="119"/>
      <c r="E64" s="119"/>
      <c r="F64" s="119"/>
    </row>
    <row r="65" spans="2:6" ht="30" customHeight="1" x14ac:dyDescent="0.3">
      <c r="B65" s="120"/>
      <c r="C65" s="120"/>
      <c r="D65" s="120"/>
      <c r="E65" s="120"/>
      <c r="F65" s="120"/>
    </row>
  </sheetData>
  <dataConsolidate/>
  <mergeCells count="5">
    <mergeCell ref="G3:M3"/>
    <mergeCell ref="N6:N7"/>
    <mergeCell ref="B64:F64"/>
    <mergeCell ref="B65:F65"/>
    <mergeCell ref="C3:D3"/>
  </mergeCells>
  <phoneticPr fontId="25" type="noConversion"/>
  <conditionalFormatting sqref="G6:M6">
    <cfRule type="cellIs" dxfId="1" priority="1" operator="equal">
      <formula>TRUE</formula>
    </cfRule>
  </conditionalFormatting>
  <dataValidations disablePrompts="1" count="1">
    <dataValidation allowBlank="1" showInputMessage="1" showErrorMessage="1" prompt="Enter Company Name in this cell and slogan in cell below. Quotation title is in cell at right" sqref="M1" xr:uid="{AC43FA75-9212-46B2-90DF-F062DD5506B5}"/>
  </dataValidations>
  <hyperlinks>
    <hyperlink ref="G5" r:id="rId1" xr:uid="{DBF065DC-194A-452A-B9F9-D8D4E5993908}"/>
    <hyperlink ref="H5" r:id="rId2" xr:uid="{9B9AA65E-DF27-4EAF-8692-F14955B48330}"/>
    <hyperlink ref="J5" r:id="rId3" xr:uid="{AC09DE2A-461D-48AA-AA2C-804721A7A5C7}"/>
    <hyperlink ref="K5" r:id="rId4" xr:uid="{939353C1-46C0-40DD-ADA8-81D4062BAAE4}"/>
    <hyperlink ref="L5" r:id="rId5" xr:uid="{B10825C1-3862-48E3-92C6-3AFD1ED40893}"/>
    <hyperlink ref="M5" r:id="rId6" xr:uid="{60040126-E33C-4B87-97F3-ED6A29505333}"/>
    <hyperlink ref="I5" r:id="rId7" display="Medketen" xr:uid="{24E0135A-8EFD-4558-8FE8-BDF859488550}"/>
  </hyperlinks>
  <printOptions horizontalCentered="1"/>
  <pageMargins left="0.23622047244094491" right="0.23622047244094491" top="0.23622047244094491" bottom="0.31496062992125984" header="0.31496062992125984" footer="0.11811023622047245"/>
  <pageSetup paperSize="9" scale="70" fitToHeight="4" orientation="landscape" r:id="rId8"/>
  <headerFooter>
    <oddFooter>&amp;LPrinted: &amp;D&amp;CPage &amp;P of &amp;N</oddFooter>
  </headerFooter>
  <drawing r:id="rId9"/>
  <tableParts count="1">
    <tablePart r:id="rId1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6"/>
    <pageSetUpPr fitToPage="1"/>
  </sheetPr>
  <dimension ref="A1:Q84"/>
  <sheetViews>
    <sheetView showGridLines="0" tabSelected="1" view="pageBreakPreview" zoomScale="60" zoomScaleNormal="80" workbookViewId="0">
      <pane xSplit="4" ySplit="9" topLeftCell="E74" activePane="bottomRight" state="frozen"/>
      <selection activeCell="E1" sqref="E1:F1048576"/>
      <selection pane="topRight" activeCell="E1" sqref="E1:F1048576"/>
      <selection pane="bottomLeft" activeCell="E1" sqref="E1:F1048576"/>
      <selection pane="bottomRight" activeCell="E1" sqref="E1:F1048576"/>
    </sheetView>
  </sheetViews>
  <sheetFormatPr defaultColWidth="9" defaultRowHeight="30" customHeight="1" x14ac:dyDescent="0.3"/>
  <cols>
    <col min="1" max="1" width="2.58203125" customWidth="1"/>
    <col min="2" max="2" width="12.33203125" customWidth="1"/>
    <col min="3" max="3" width="32.83203125" customWidth="1"/>
    <col min="4" max="4" width="35.6640625" customWidth="1"/>
    <col min="5" max="5" width="10.83203125" hidden="1" customWidth="1"/>
    <col min="6" max="6" width="10.75" hidden="1" customWidth="1"/>
    <col min="7" max="14" width="12.58203125" customWidth="1"/>
    <col min="15" max="15" width="12.75" hidden="1" customWidth="1"/>
    <col min="16" max="16" width="13.25" customWidth="1"/>
  </cols>
  <sheetData>
    <row r="1" spans="1:17" ht="92.25" customHeight="1" x14ac:dyDescent="0.4">
      <c r="A1" s="1"/>
      <c r="B1" s="10" t="s">
        <v>0</v>
      </c>
      <c r="C1" s="2"/>
      <c r="D1" s="2"/>
      <c r="E1" s="2"/>
      <c r="F1" s="2"/>
      <c r="G1" s="2"/>
      <c r="H1" s="22"/>
      <c r="I1" s="2"/>
      <c r="M1" s="22" t="s">
        <v>182</v>
      </c>
    </row>
    <row r="2" spans="1:17" s="3" customFormat="1" ht="15" customHeight="1" x14ac:dyDescent="0.3">
      <c r="B2" s="100"/>
      <c r="C2" s="100"/>
      <c r="D2" s="100"/>
      <c r="E2" s="25"/>
    </row>
    <row r="3" spans="1:17" s="3" customFormat="1" ht="15.75" customHeight="1" x14ac:dyDescent="0.3">
      <c r="B3" s="18"/>
      <c r="C3" s="18"/>
      <c r="D3" s="18"/>
      <c r="E3" s="25"/>
      <c r="F3" s="18"/>
      <c r="P3" s="106"/>
      <c r="Q3"/>
    </row>
    <row r="4" spans="1:17" s="3" customFormat="1" ht="71.25" customHeight="1" x14ac:dyDescent="0.3">
      <c r="B4" s="97" t="s">
        <v>165</v>
      </c>
      <c r="C4" s="121" t="s">
        <v>167</v>
      </c>
      <c r="D4" s="122"/>
      <c r="E4" s="98"/>
      <c r="F4" s="66"/>
      <c r="G4" s="123" t="s">
        <v>180</v>
      </c>
      <c r="H4" s="124"/>
      <c r="I4" s="124"/>
      <c r="J4" s="124"/>
      <c r="K4" s="124"/>
      <c r="L4" s="124"/>
      <c r="M4" s="125"/>
      <c r="N4" s="99"/>
      <c r="P4"/>
      <c r="Q4" s="107"/>
    </row>
    <row r="5" spans="1:17" s="3" customFormat="1" ht="14" x14ac:dyDescent="0.3">
      <c r="B5" s="5"/>
      <c r="C5" s="5"/>
      <c r="D5" s="101"/>
      <c r="E5" s="102"/>
      <c r="F5" s="103"/>
      <c r="P5"/>
      <c r="Q5"/>
    </row>
    <row r="6" spans="1:17" s="58" customFormat="1" ht="39" x14ac:dyDescent="0.3">
      <c r="B6" s="85" t="s">
        <v>166</v>
      </c>
      <c r="C6" s="64" t="s">
        <v>93</v>
      </c>
      <c r="D6" s="70" t="s">
        <v>94</v>
      </c>
      <c r="E6" s="50" t="s">
        <v>1</v>
      </c>
      <c r="F6" s="65" t="s">
        <v>32</v>
      </c>
      <c r="G6" s="84" t="s">
        <v>133</v>
      </c>
      <c r="H6" s="84" t="s">
        <v>136</v>
      </c>
      <c r="I6" s="84" t="s">
        <v>170</v>
      </c>
      <c r="J6" s="84" t="s">
        <v>137</v>
      </c>
      <c r="K6" s="84" t="s">
        <v>138</v>
      </c>
      <c r="L6" s="84" t="s">
        <v>134</v>
      </c>
      <c r="M6" s="84" t="s">
        <v>135</v>
      </c>
      <c r="N6" s="85" t="s">
        <v>163</v>
      </c>
      <c r="O6" s="3"/>
      <c r="P6" s="105" t="s">
        <v>172</v>
      </c>
      <c r="Q6" s="59"/>
    </row>
    <row r="7" spans="1:17" s="3" customFormat="1" ht="26.25" customHeight="1" x14ac:dyDescent="0.3">
      <c r="B7" s="13"/>
      <c r="C7" s="29" t="s">
        <v>155</v>
      </c>
      <c r="D7" s="71"/>
      <c r="E7" s="31"/>
      <c r="F7" s="41"/>
      <c r="G7" s="88" t="b">
        <v>1</v>
      </c>
      <c r="H7" s="88" t="b">
        <v>0</v>
      </c>
      <c r="I7" s="88" t="b">
        <v>0</v>
      </c>
      <c r="J7" s="88" t="b">
        <v>0</v>
      </c>
      <c r="K7" s="88" t="b">
        <v>0</v>
      </c>
      <c r="L7" s="88" t="b">
        <v>0</v>
      </c>
      <c r="M7" s="88" t="b">
        <v>0</v>
      </c>
      <c r="N7" s="117" t="str">
        <f>_xlfn.CONCAT("Extended price based on $",(_xlfn.IFS(Check1=TRUE,G8,Check2=TRUE,H8,Check3=TRUE,I8,Check4=TRUE,J8,Check5=TRUE,K8,Check6=TRUE,L8,Check7=TRUE,M8))," per metre")</f>
        <v>Extended price based on $35 per metre</v>
      </c>
      <c r="O7" s="109" t="s">
        <v>172</v>
      </c>
      <c r="P7" s="104" t="s">
        <v>183</v>
      </c>
    </row>
    <row r="8" spans="1:17" s="3" customFormat="1" ht="24.75" customHeight="1" x14ac:dyDescent="0.3">
      <c r="B8" s="13"/>
      <c r="C8" s="29"/>
      <c r="D8" s="71"/>
      <c r="E8" s="31"/>
      <c r="F8" s="41"/>
      <c r="G8" s="31">
        <f>'Fabric Prices'!$D$11</f>
        <v>35</v>
      </c>
      <c r="H8" s="31">
        <v>35</v>
      </c>
      <c r="I8" s="31">
        <v>38</v>
      </c>
      <c r="J8" s="31">
        <v>40</v>
      </c>
      <c r="K8" s="31">
        <v>70</v>
      </c>
      <c r="L8" s="31">
        <v>80</v>
      </c>
      <c r="M8" s="31">
        <v>110</v>
      </c>
      <c r="N8" s="118"/>
      <c r="O8" s="110">
        <v>0</v>
      </c>
      <c r="P8" s="87">
        <v>0</v>
      </c>
    </row>
    <row r="9" spans="1:17" s="3" customFormat="1" ht="30" hidden="1" customHeight="1" x14ac:dyDescent="0.3">
      <c r="B9" s="63" t="s">
        <v>142</v>
      </c>
      <c r="C9" s="77" t="s">
        <v>143</v>
      </c>
      <c r="D9" s="63" t="s">
        <v>144</v>
      </c>
      <c r="E9" s="63" t="s">
        <v>145</v>
      </c>
      <c r="F9" s="63" t="s">
        <v>146</v>
      </c>
      <c r="G9" s="63" t="s">
        <v>147</v>
      </c>
      <c r="H9" s="63" t="s">
        <v>148</v>
      </c>
      <c r="I9" s="63" t="s">
        <v>149</v>
      </c>
      <c r="J9" s="63" t="s">
        <v>150</v>
      </c>
      <c r="K9" s="63" t="s">
        <v>151</v>
      </c>
      <c r="L9" s="63" t="s">
        <v>152</v>
      </c>
      <c r="M9" s="63" t="s">
        <v>153</v>
      </c>
      <c r="N9" s="63" t="s">
        <v>154</v>
      </c>
      <c r="O9" s="111" t="str">
        <f>IF(Quotation3[[#This Row],[QTY
Type in your Qty]]&gt;0,N9-(E9*$O$6*Quotation3[[#This Row],[QTY
Type in your Qty]]),N9)</f>
        <v>Column13</v>
      </c>
      <c r="P9" s="113"/>
    </row>
    <row r="10" spans="1:17" ht="88.5" customHeight="1" x14ac:dyDescent="0.3">
      <c r="B10" s="68">
        <v>1</v>
      </c>
      <c r="C10" s="12" t="s">
        <v>63</v>
      </c>
      <c r="D10" s="72"/>
      <c r="E10" s="8">
        <v>1100</v>
      </c>
      <c r="F10" s="9">
        <v>6.5</v>
      </c>
      <c r="G10" s="49">
        <f>$E10+($F10*G$8)</f>
        <v>1327.5</v>
      </c>
      <c r="H10" s="49">
        <f t="shared" ref="H10:M56" si="0">$E10+($F10*H$8)</f>
        <v>1327.5</v>
      </c>
      <c r="I10" s="61">
        <f t="shared" si="0"/>
        <v>1347</v>
      </c>
      <c r="J10" s="61">
        <f t="shared" si="0"/>
        <v>1360</v>
      </c>
      <c r="K10" s="61">
        <f t="shared" si="0"/>
        <v>1555</v>
      </c>
      <c r="L10" s="61">
        <f t="shared" si="0"/>
        <v>1620</v>
      </c>
      <c r="M10" s="61">
        <f>$E10+($F10*M$8)</f>
        <v>1815</v>
      </c>
      <c r="N10" s="62" cm="1">
        <f t="array" ref="N10">_xlfn.IFS($G$7=TRUE,G10*Quotation[[#This Row],[Column1]],$H$7=TRUE,H10*Quotation[[#This Row],[Column1]],$I$7=TRUE,I10*Quotation[[#This Row],[Column1]],$J$7=TRUE,J10*Quotation[[#This Row],[Column1]],$K$7=TRUE,K10*Quotation[[#This Row],[Column1]],$L$7=TRUE,L10*Quotation[[#This Row],[Column1]],$M$7=TRUE,M10*Quotation[[#This Row],[Column1]])</f>
        <v>1327.5</v>
      </c>
      <c r="O10" s="111">
        <f>IF(Quotation[[#This Row],[Column1]]&gt;0,N10-(E10*$O$8*Quotation[[#This Row],[Column1]]),N10)</f>
        <v>1327.5</v>
      </c>
      <c r="P10" s="57">
        <f>IF(Quotation[[#This Row],[Column1]]&gt;0,ROUNDDOWN(N10-(Quotation[[#This Row],[Column4]]*$P$8*Quotation[[#This Row],[Column1]]),0),0)</f>
        <v>1327</v>
      </c>
      <c r="Q10" s="108"/>
    </row>
    <row r="11" spans="1:17" s="3" customFormat="1" ht="24.75" customHeight="1" x14ac:dyDescent="0.3">
      <c r="B11" s="13"/>
      <c r="C11" s="29" t="s">
        <v>9</v>
      </c>
      <c r="D11" s="38"/>
      <c r="E11" s="14"/>
      <c r="F11" s="15"/>
      <c r="G11" s="15"/>
      <c r="H11" s="15"/>
      <c r="I11" s="15"/>
      <c r="J11" s="15"/>
      <c r="K11" s="15"/>
      <c r="L11" s="15"/>
      <c r="M11" s="15"/>
      <c r="N11" s="15"/>
      <c r="O11" s="15"/>
      <c r="P11" s="114"/>
    </row>
    <row r="12" spans="1:17" ht="39.75" customHeight="1" x14ac:dyDescent="0.3">
      <c r="B12" s="68">
        <v>0</v>
      </c>
      <c r="C12" s="12" t="s">
        <v>68</v>
      </c>
      <c r="D12" s="73"/>
      <c r="E12" s="37">
        <v>733</v>
      </c>
      <c r="F12" s="9">
        <v>4.5</v>
      </c>
      <c r="G12" s="49">
        <f t="shared" ref="G12:L57" si="1">$E12+($F12*G$8)</f>
        <v>890.5</v>
      </c>
      <c r="H12" s="49">
        <f t="shared" si="0"/>
        <v>890.5</v>
      </c>
      <c r="I12" s="61">
        <f t="shared" si="0"/>
        <v>904</v>
      </c>
      <c r="J12" s="61">
        <f t="shared" si="0"/>
        <v>913</v>
      </c>
      <c r="K12" s="61">
        <f t="shared" si="0"/>
        <v>1048</v>
      </c>
      <c r="L12" s="61">
        <f t="shared" si="0"/>
        <v>1093</v>
      </c>
      <c r="M12" s="61">
        <f t="shared" si="0"/>
        <v>1228</v>
      </c>
      <c r="N12" s="62" cm="1">
        <f t="array" ref="N12">_xlfn.IFS($G$7=TRUE,G12*Quotation[[#This Row],[Column1]],$H$7=TRUE,H12*Quotation[[#This Row],[Column1]],$I$7=TRUE,I12*Quotation[[#This Row],[Column1]],$J$7=TRUE,J12*Quotation[[#This Row],[Column1]],$K$7=TRUE,K12*Quotation[[#This Row],[Column1]],$L$7=TRUE,L12*Quotation[[#This Row],[Column1]],$M$7=TRUE,M12*Quotation[[#This Row],[Column1]])</f>
        <v>0</v>
      </c>
      <c r="O12" s="111">
        <f>IF(Quotation[[#This Row],[Column1]]&gt;0,N12-(E12*$O$8*Quotation[[#This Row],[Column1]]),N12)</f>
        <v>0</v>
      </c>
      <c r="P12" s="57">
        <f>IF(Quotation[[#This Row],[Column1]]&gt;0,ROUNDDOWN(N12-(Quotation[[#This Row],[Column4]]*$P$8*Quotation[[#This Row],[Column1]]),0),0)</f>
        <v>0</v>
      </c>
    </row>
    <row r="13" spans="1:17" ht="39.75" customHeight="1" x14ac:dyDescent="0.3">
      <c r="B13" s="68">
        <v>0</v>
      </c>
      <c r="C13" s="12" t="s">
        <v>57</v>
      </c>
      <c r="D13" s="73"/>
      <c r="E13" s="37">
        <v>1133</v>
      </c>
      <c r="F13" s="9">
        <v>6.5</v>
      </c>
      <c r="G13" s="49">
        <f t="shared" si="1"/>
        <v>1360.5</v>
      </c>
      <c r="H13" s="49">
        <f t="shared" si="0"/>
        <v>1360.5</v>
      </c>
      <c r="I13" s="61">
        <f t="shared" si="0"/>
        <v>1380</v>
      </c>
      <c r="J13" s="61">
        <f t="shared" si="0"/>
        <v>1393</v>
      </c>
      <c r="K13" s="61">
        <f t="shared" si="0"/>
        <v>1588</v>
      </c>
      <c r="L13" s="61">
        <f t="shared" si="0"/>
        <v>1653</v>
      </c>
      <c r="M13" s="61">
        <f t="shared" si="0"/>
        <v>1848</v>
      </c>
      <c r="N13" s="62" cm="1">
        <f t="array" ref="N13">_xlfn.IFS($G$7=TRUE,G13*Quotation[[#This Row],[Column1]],$H$7=TRUE,H13*Quotation[[#This Row],[Column1]],$I$7=TRUE,I13*Quotation[[#This Row],[Column1]],$J$7=TRUE,J13*Quotation[[#This Row],[Column1]],$K$7=TRUE,K13*Quotation[[#This Row],[Column1]],$L$7=TRUE,L13*Quotation[[#This Row],[Column1]],$M$7=TRUE,M13*Quotation[[#This Row],[Column1]])</f>
        <v>0</v>
      </c>
      <c r="O13" s="111">
        <f>IF(Quotation[[#This Row],[Column1]]&gt;0,N13-(E13*$O$8*Quotation[[#This Row],[Column1]]),N13)</f>
        <v>0</v>
      </c>
      <c r="P13" s="57">
        <f>IF(Quotation[[#This Row],[Column1]]&gt;0,ROUNDDOWN(N13-(Quotation[[#This Row],[Column4]]*$P$8*Quotation[[#This Row],[Column1]]),0),0)</f>
        <v>0</v>
      </c>
    </row>
    <row r="14" spans="1:17" ht="39.75" customHeight="1" x14ac:dyDescent="0.3">
      <c r="B14" s="68">
        <v>0</v>
      </c>
      <c r="C14" s="12" t="s">
        <v>58</v>
      </c>
      <c r="D14" s="74"/>
      <c r="E14" s="37">
        <v>1150</v>
      </c>
      <c r="F14" s="9">
        <v>7</v>
      </c>
      <c r="G14" s="49">
        <f t="shared" si="1"/>
        <v>1395</v>
      </c>
      <c r="H14" s="49">
        <f t="shared" si="0"/>
        <v>1395</v>
      </c>
      <c r="I14" s="61">
        <f t="shared" si="0"/>
        <v>1416</v>
      </c>
      <c r="J14" s="61">
        <f t="shared" si="0"/>
        <v>1430</v>
      </c>
      <c r="K14" s="61">
        <f t="shared" si="0"/>
        <v>1640</v>
      </c>
      <c r="L14" s="61">
        <f t="shared" si="0"/>
        <v>1710</v>
      </c>
      <c r="M14" s="61">
        <f t="shared" si="0"/>
        <v>1920</v>
      </c>
      <c r="N14" s="62" cm="1">
        <f t="array" ref="N14">_xlfn.IFS($G$7=TRUE,G14*Quotation[[#This Row],[Column1]],$H$7=TRUE,H14*Quotation[[#This Row],[Column1]],$I$7=TRUE,I14*Quotation[[#This Row],[Column1]],$J$7=TRUE,J14*Quotation[[#This Row],[Column1]],$K$7=TRUE,K14*Quotation[[#This Row],[Column1]],$L$7=TRUE,L14*Quotation[[#This Row],[Column1]],$M$7=TRUE,M14*Quotation[[#This Row],[Column1]])</f>
        <v>0</v>
      </c>
      <c r="O14" s="111">
        <f>IF(Quotation[[#This Row],[Column1]]&gt;0,N14-(E14*$O$8*Quotation[[#This Row],[Column1]]),N14)</f>
        <v>0</v>
      </c>
      <c r="P14" s="57">
        <f>IF(Quotation[[#This Row],[Column1]]&gt;0,ROUNDDOWN(N14-(Quotation[[#This Row],[Column4]]*$P$8*Quotation[[#This Row],[Column1]]),0),0)</f>
        <v>0</v>
      </c>
    </row>
    <row r="15" spans="1:17" ht="39.75" customHeight="1" x14ac:dyDescent="0.3">
      <c r="B15" s="68">
        <v>0</v>
      </c>
      <c r="C15" s="12" t="s">
        <v>59</v>
      </c>
      <c r="D15" s="75"/>
      <c r="E15" s="37">
        <v>1200</v>
      </c>
      <c r="F15" s="9">
        <v>7.5</v>
      </c>
      <c r="G15" s="49">
        <f t="shared" si="1"/>
        <v>1462.5</v>
      </c>
      <c r="H15" s="49">
        <f t="shared" si="0"/>
        <v>1462.5</v>
      </c>
      <c r="I15" s="61">
        <f t="shared" si="0"/>
        <v>1485</v>
      </c>
      <c r="J15" s="61">
        <f t="shared" si="0"/>
        <v>1500</v>
      </c>
      <c r="K15" s="61">
        <f t="shared" si="0"/>
        <v>1725</v>
      </c>
      <c r="L15" s="61">
        <f t="shared" si="0"/>
        <v>1800</v>
      </c>
      <c r="M15" s="61">
        <f t="shared" si="0"/>
        <v>2025</v>
      </c>
      <c r="N15" s="62" cm="1">
        <f t="array" ref="N15">_xlfn.IFS($G$7=TRUE,G15*Quotation[[#This Row],[Column1]],$H$7=TRUE,H15*Quotation[[#This Row],[Column1]],$I$7=TRUE,I15*Quotation[[#This Row],[Column1]],$J$7=TRUE,J15*Quotation[[#This Row],[Column1]],$K$7=TRUE,K15*Quotation[[#This Row],[Column1]],$L$7=TRUE,L15*Quotation[[#This Row],[Column1]],$M$7=TRUE,M15*Quotation[[#This Row],[Column1]])</f>
        <v>0</v>
      </c>
      <c r="O15" s="111">
        <f>IF(Quotation[[#This Row],[Column1]]&gt;0,N15-(E15*$O$8*Quotation[[#This Row],[Column1]]),N15)</f>
        <v>0</v>
      </c>
      <c r="P15" s="57">
        <f>IF(Quotation[[#This Row],[Column1]]&gt;0,ROUNDDOWN(N15-(Quotation[[#This Row],[Column4]]*$P$8*Quotation[[#This Row],[Column1]]),0),0)</f>
        <v>0</v>
      </c>
    </row>
    <row r="16" spans="1:17" s="3" customFormat="1" ht="24.75" customHeight="1" x14ac:dyDescent="0.3">
      <c r="B16" s="13"/>
      <c r="C16" s="29" t="s">
        <v>10</v>
      </c>
      <c r="D16" s="39"/>
      <c r="E16" s="14"/>
      <c r="F16" s="14"/>
      <c r="G16" s="14"/>
      <c r="H16" s="14"/>
      <c r="I16" s="14"/>
      <c r="J16" s="14"/>
      <c r="K16" s="14"/>
      <c r="L16" s="14"/>
      <c r="M16" s="14"/>
      <c r="N16" s="14"/>
      <c r="O16" s="14"/>
      <c r="P16" s="30"/>
    </row>
    <row r="17" spans="2:16" ht="47.25" customHeight="1" x14ac:dyDescent="0.3">
      <c r="B17" s="68">
        <v>0</v>
      </c>
      <c r="C17" s="12" t="s">
        <v>60</v>
      </c>
      <c r="D17" s="73"/>
      <c r="E17" s="8">
        <f>E13+200</f>
        <v>1333</v>
      </c>
      <c r="F17" s="9">
        <v>8</v>
      </c>
      <c r="G17" s="49">
        <f t="shared" si="1"/>
        <v>1613</v>
      </c>
      <c r="H17" s="49">
        <f t="shared" si="0"/>
        <v>1613</v>
      </c>
      <c r="I17" s="61">
        <f t="shared" si="0"/>
        <v>1637</v>
      </c>
      <c r="J17" s="61">
        <f t="shared" si="0"/>
        <v>1653</v>
      </c>
      <c r="K17" s="61">
        <f t="shared" si="0"/>
        <v>1893</v>
      </c>
      <c r="L17" s="61">
        <f t="shared" si="0"/>
        <v>1973</v>
      </c>
      <c r="M17" s="61">
        <f t="shared" si="0"/>
        <v>2213</v>
      </c>
      <c r="N17" s="62" cm="1">
        <f t="array" ref="N17">_xlfn.IFS($G$7=TRUE,G17*Quotation[[#This Row],[Column1]],$H$7=TRUE,H17*Quotation[[#This Row],[Column1]],$I$7=TRUE,I17*Quotation[[#This Row],[Column1]],$J$7=TRUE,J17*Quotation[[#This Row],[Column1]],$K$7=TRUE,K17*Quotation[[#This Row],[Column1]],$L$7=TRUE,L17*Quotation[[#This Row],[Column1]],$M$7=TRUE,M17*Quotation[[#This Row],[Column1]])</f>
        <v>0</v>
      </c>
      <c r="O17" s="111">
        <f>IF(Quotation[[#This Row],[Column1]]&gt;0,N17-(E17*$O$8*Quotation[[#This Row],[Column1]]),N17)</f>
        <v>0</v>
      </c>
      <c r="P17" s="57">
        <f>IF(Quotation[[#This Row],[Column1]]&gt;0,ROUNDDOWN(N17-(Quotation[[#This Row],[Column4]]*$P$8*Quotation[[#This Row],[Column1]]),0),0)</f>
        <v>0</v>
      </c>
    </row>
    <row r="18" spans="2:16" ht="47.25" customHeight="1" x14ac:dyDescent="0.3">
      <c r="B18" s="68">
        <v>0</v>
      </c>
      <c r="C18" s="12" t="s">
        <v>77</v>
      </c>
      <c r="D18" s="74"/>
      <c r="E18" s="8">
        <v>1266</v>
      </c>
      <c r="F18" s="9">
        <v>9</v>
      </c>
      <c r="G18" s="49">
        <f t="shared" si="1"/>
        <v>1581</v>
      </c>
      <c r="H18" s="49">
        <f t="shared" si="0"/>
        <v>1581</v>
      </c>
      <c r="I18" s="61">
        <f t="shared" si="0"/>
        <v>1608</v>
      </c>
      <c r="J18" s="61">
        <f t="shared" si="0"/>
        <v>1626</v>
      </c>
      <c r="K18" s="61">
        <f t="shared" si="0"/>
        <v>1896</v>
      </c>
      <c r="L18" s="61">
        <f t="shared" si="0"/>
        <v>1986</v>
      </c>
      <c r="M18" s="61">
        <f t="shared" si="0"/>
        <v>2256</v>
      </c>
      <c r="N18" s="62" cm="1">
        <f t="array" ref="N18">_xlfn.IFS($G$7=TRUE,G18*Quotation[[#This Row],[Column1]],$H$7=TRUE,H18*Quotation[[#This Row],[Column1]],$I$7=TRUE,I18*Quotation[[#This Row],[Column1]],$J$7=TRUE,J18*Quotation[[#This Row],[Column1]],$K$7=TRUE,K18*Quotation[[#This Row],[Column1]],$L$7=TRUE,L18*Quotation[[#This Row],[Column1]],$M$7=TRUE,M18*Quotation[[#This Row],[Column1]])</f>
        <v>0</v>
      </c>
      <c r="O18" s="111">
        <f>IF(Quotation[[#This Row],[Column1]]&gt;0,N18-(E18*$O$8*Quotation[[#This Row],[Column1]]),N18)</f>
        <v>0</v>
      </c>
      <c r="P18" s="57">
        <f>IF(Quotation[[#This Row],[Column1]]&gt;0,ROUNDDOWN(N18-(Quotation[[#This Row],[Column4]]*$P$8*Quotation[[#This Row],[Column1]]),0),0)</f>
        <v>0</v>
      </c>
    </row>
    <row r="19" spans="2:16" ht="47.25" customHeight="1" x14ac:dyDescent="0.3">
      <c r="B19" s="68">
        <v>0</v>
      </c>
      <c r="C19" s="12" t="s">
        <v>40</v>
      </c>
      <c r="D19" s="75"/>
      <c r="E19" s="8">
        <v>1366</v>
      </c>
      <c r="F19" s="9">
        <v>10</v>
      </c>
      <c r="G19" s="49">
        <f t="shared" si="1"/>
        <v>1716</v>
      </c>
      <c r="H19" s="49">
        <f t="shared" si="0"/>
        <v>1716</v>
      </c>
      <c r="I19" s="61">
        <f t="shared" si="0"/>
        <v>1746</v>
      </c>
      <c r="J19" s="61">
        <f t="shared" si="0"/>
        <v>1766</v>
      </c>
      <c r="K19" s="61">
        <f t="shared" si="0"/>
        <v>2066</v>
      </c>
      <c r="L19" s="61">
        <f t="shared" si="0"/>
        <v>2166</v>
      </c>
      <c r="M19" s="61">
        <f t="shared" si="0"/>
        <v>2466</v>
      </c>
      <c r="N19" s="62" cm="1">
        <f t="array" ref="N19">_xlfn.IFS($G$7=TRUE,G19*Quotation[[#This Row],[Column1]],$H$7=TRUE,H19*Quotation[[#This Row],[Column1]],$I$7=TRUE,I19*Quotation[[#This Row],[Column1]],$J$7=TRUE,J19*Quotation[[#This Row],[Column1]],$K$7=TRUE,K19*Quotation[[#This Row],[Column1]],$L$7=TRUE,L19*Quotation[[#This Row],[Column1]],$M$7=TRUE,M19*Quotation[[#This Row],[Column1]])</f>
        <v>0</v>
      </c>
      <c r="O19" s="111">
        <f>IF(Quotation[[#This Row],[Column1]]&gt;0,N19-(E19*$O$8*Quotation[[#This Row],[Column1]]),N19)</f>
        <v>0</v>
      </c>
      <c r="P19" s="57">
        <f>IF(Quotation[[#This Row],[Column1]]&gt;0,ROUNDDOWN(N19-(Quotation[[#This Row],[Column4]]*$P$8*Quotation[[#This Row],[Column1]]),0),0)</f>
        <v>0</v>
      </c>
    </row>
    <row r="20" spans="2:16" s="3" customFormat="1" ht="24.75" customHeight="1" x14ac:dyDescent="0.3">
      <c r="B20" s="13"/>
      <c r="C20" s="29" t="s">
        <v>4</v>
      </c>
      <c r="D20" s="14"/>
      <c r="E20" s="14"/>
      <c r="F20" s="14"/>
      <c r="G20" s="14"/>
      <c r="H20" s="14"/>
      <c r="I20" s="14"/>
      <c r="J20" s="14"/>
      <c r="K20" s="14"/>
      <c r="L20" s="14"/>
      <c r="M20" s="14"/>
      <c r="N20" s="14"/>
      <c r="O20" s="14"/>
      <c r="P20" s="30"/>
    </row>
    <row r="21" spans="2:16" ht="39.75" customHeight="1" x14ac:dyDescent="0.3">
      <c r="B21" s="68">
        <v>0</v>
      </c>
      <c r="C21" s="12" t="s">
        <v>13</v>
      </c>
      <c r="D21" s="73"/>
      <c r="E21" s="8">
        <v>980</v>
      </c>
      <c r="F21" s="9">
        <v>6</v>
      </c>
      <c r="G21" s="49">
        <f t="shared" si="1"/>
        <v>1190</v>
      </c>
      <c r="H21" s="49">
        <f t="shared" si="0"/>
        <v>1190</v>
      </c>
      <c r="I21" s="61">
        <f t="shared" si="0"/>
        <v>1208</v>
      </c>
      <c r="J21" s="61">
        <f t="shared" si="0"/>
        <v>1220</v>
      </c>
      <c r="K21" s="61">
        <f t="shared" si="0"/>
        <v>1400</v>
      </c>
      <c r="L21" s="61">
        <f t="shared" si="0"/>
        <v>1460</v>
      </c>
      <c r="M21" s="61">
        <f t="shared" si="0"/>
        <v>1640</v>
      </c>
      <c r="N21" s="62" cm="1">
        <f t="array" ref="N21">_xlfn.IFS($G$7=TRUE,G21*Quotation[[#This Row],[Column1]],$H$7=TRUE,H21*Quotation[[#This Row],[Column1]],$I$7=TRUE,I21*Quotation[[#This Row],[Column1]],$J$7=TRUE,J21*Quotation[[#This Row],[Column1]],$K$7=TRUE,K21*Quotation[[#This Row],[Column1]],$L$7=TRUE,L21*Quotation[[#This Row],[Column1]],$M$7=TRUE,M21*Quotation[[#This Row],[Column1]])</f>
        <v>0</v>
      </c>
      <c r="O21" s="111">
        <f>IF(Quotation[[#This Row],[Column1]]&gt;0,N21-(E21*$O$8*Quotation[[#This Row],[Column1]]),N21)</f>
        <v>0</v>
      </c>
      <c r="P21" s="57">
        <f>IF(Quotation[[#This Row],[Column1]]&gt;0,ROUNDDOWN(N21-(Quotation[[#This Row],[Column4]]*$P$8*Quotation[[#This Row],[Column1]]),0),0)</f>
        <v>0</v>
      </c>
    </row>
    <row r="22" spans="2:16" ht="39.75" customHeight="1" x14ac:dyDescent="0.3">
      <c r="B22" s="68">
        <v>0</v>
      </c>
      <c r="C22" s="12" t="s">
        <v>12</v>
      </c>
      <c r="D22" s="74"/>
      <c r="E22" s="8">
        <v>1066</v>
      </c>
      <c r="F22" s="9">
        <v>7</v>
      </c>
      <c r="G22" s="49">
        <f t="shared" si="1"/>
        <v>1311</v>
      </c>
      <c r="H22" s="49">
        <f t="shared" si="0"/>
        <v>1311</v>
      </c>
      <c r="I22" s="61">
        <f t="shared" si="0"/>
        <v>1332</v>
      </c>
      <c r="J22" s="61">
        <f t="shared" si="0"/>
        <v>1346</v>
      </c>
      <c r="K22" s="61">
        <f t="shared" si="0"/>
        <v>1556</v>
      </c>
      <c r="L22" s="61">
        <f t="shared" si="0"/>
        <v>1626</v>
      </c>
      <c r="M22" s="61">
        <f t="shared" si="0"/>
        <v>1836</v>
      </c>
      <c r="N22" s="62" cm="1">
        <f t="array" ref="N22">_xlfn.IFS($G$7=TRUE,G22*Quotation[[#This Row],[Column1]],$H$7=TRUE,H22*Quotation[[#This Row],[Column1]],$I$7=TRUE,I22*Quotation[[#This Row],[Column1]],$J$7=TRUE,J22*Quotation[[#This Row],[Column1]],$K$7=TRUE,K22*Quotation[[#This Row],[Column1]],$L$7=TRUE,L22*Quotation[[#This Row],[Column1]],$M$7=TRUE,M22*Quotation[[#This Row],[Column1]])</f>
        <v>0</v>
      </c>
      <c r="O22" s="111">
        <f>IF(Quotation[[#This Row],[Column1]]&gt;0,N22-(E22*$O$8*Quotation[[#This Row],[Column1]]),N22)</f>
        <v>0</v>
      </c>
      <c r="P22" s="57">
        <f>IF(Quotation[[#This Row],[Column1]]&gt;0,ROUNDDOWN(N22-(Quotation[[#This Row],[Column4]]*$P$8*Quotation[[#This Row],[Column1]]),0),0)</f>
        <v>0</v>
      </c>
    </row>
    <row r="23" spans="2:16" ht="39.75" customHeight="1" x14ac:dyDescent="0.3">
      <c r="B23" s="68">
        <v>0</v>
      </c>
      <c r="C23" s="12" t="s">
        <v>11</v>
      </c>
      <c r="D23" s="75"/>
      <c r="E23" s="8">
        <v>1200</v>
      </c>
      <c r="F23" s="9">
        <v>9</v>
      </c>
      <c r="G23" s="49">
        <f t="shared" si="1"/>
        <v>1515</v>
      </c>
      <c r="H23" s="49">
        <f t="shared" si="0"/>
        <v>1515</v>
      </c>
      <c r="I23" s="61">
        <f t="shared" si="0"/>
        <v>1542</v>
      </c>
      <c r="J23" s="61">
        <f t="shared" si="0"/>
        <v>1560</v>
      </c>
      <c r="K23" s="61">
        <f t="shared" si="0"/>
        <v>1830</v>
      </c>
      <c r="L23" s="61">
        <f t="shared" si="0"/>
        <v>1920</v>
      </c>
      <c r="M23" s="61">
        <f t="shared" si="0"/>
        <v>2190</v>
      </c>
      <c r="N23" s="62" cm="1">
        <f t="array" ref="N23">_xlfn.IFS($G$7=TRUE,G23*Quotation[[#This Row],[Column1]],$H$7=TRUE,H23*Quotation[[#This Row],[Column1]],$I$7=TRUE,I23*Quotation[[#This Row],[Column1]],$J$7=TRUE,J23*Quotation[[#This Row],[Column1]],$K$7=TRUE,K23*Quotation[[#This Row],[Column1]],$L$7=TRUE,L23*Quotation[[#This Row],[Column1]],$M$7=TRUE,M23*Quotation[[#This Row],[Column1]])</f>
        <v>0</v>
      </c>
      <c r="O23" s="111">
        <f>IF(Quotation[[#This Row],[Column1]]&gt;0,N23-(E23*$O$8*Quotation[[#This Row],[Column1]]),N23)</f>
        <v>0</v>
      </c>
      <c r="P23" s="57">
        <f>IF(Quotation[[#This Row],[Column1]]&gt;0,ROUNDDOWN(N23-(Quotation[[#This Row],[Column4]]*$P$8*Quotation[[#This Row],[Column1]]),0),0)</f>
        <v>0</v>
      </c>
    </row>
    <row r="24" spans="2:16" s="3" customFormat="1" ht="24.75" customHeight="1" x14ac:dyDescent="0.3">
      <c r="B24" s="13"/>
      <c r="C24" s="29" t="s">
        <v>156</v>
      </c>
      <c r="D24" s="14"/>
      <c r="E24" s="14"/>
      <c r="F24" s="14"/>
      <c r="G24" s="14"/>
      <c r="H24" s="14"/>
      <c r="I24" s="14"/>
      <c r="J24" s="14"/>
      <c r="K24" s="14"/>
      <c r="L24" s="14"/>
      <c r="M24" s="14"/>
      <c r="N24" s="14"/>
      <c r="O24" s="14"/>
      <c r="P24" s="30"/>
    </row>
    <row r="25" spans="2:16" ht="39.75" customHeight="1" x14ac:dyDescent="0.3">
      <c r="B25" s="68">
        <v>0</v>
      </c>
      <c r="C25" s="12" t="s">
        <v>157</v>
      </c>
      <c r="D25" s="73"/>
      <c r="E25" s="8">
        <v>1019</v>
      </c>
      <c r="F25" s="9">
        <v>10</v>
      </c>
      <c r="G25" s="49">
        <f t="shared" si="1"/>
        <v>1369</v>
      </c>
      <c r="H25" s="49">
        <f t="shared" si="0"/>
        <v>1369</v>
      </c>
      <c r="I25" s="61">
        <f t="shared" si="0"/>
        <v>1399</v>
      </c>
      <c r="J25" s="61">
        <f t="shared" si="0"/>
        <v>1419</v>
      </c>
      <c r="K25" s="61">
        <f t="shared" si="0"/>
        <v>1719</v>
      </c>
      <c r="L25" s="61">
        <f t="shared" si="0"/>
        <v>1819</v>
      </c>
      <c r="M25" s="61">
        <f t="shared" si="0"/>
        <v>2119</v>
      </c>
      <c r="N25" s="62" cm="1">
        <f t="array" ref="N25">_xlfn.IFS($G$7=TRUE,G25*Quotation[[#This Row],[Column1]],$H$7=TRUE,H25*Quotation[[#This Row],[Column1]],$I$7=TRUE,I25*Quotation[[#This Row],[Column1]],$J$7=TRUE,J25*Quotation[[#This Row],[Column1]],$K$7=TRUE,K25*Quotation[[#This Row],[Column1]],$L$7=TRUE,L25*Quotation[[#This Row],[Column1]],$M$7=TRUE,M25*Quotation[[#This Row],[Column1]])</f>
        <v>0</v>
      </c>
      <c r="O25" s="111">
        <f>IF(Quotation[[#This Row],[Column1]]&gt;0,N25-(E25*$O$8*Quotation[[#This Row],[Column1]]),N25)</f>
        <v>0</v>
      </c>
      <c r="P25" s="57">
        <f>IF(Quotation[[#This Row],[Column1]]&gt;0,ROUNDDOWN(N25-(Quotation[[#This Row],[Column4]]*$P$8*Quotation[[#This Row],[Column1]]),0),0)</f>
        <v>0</v>
      </c>
    </row>
    <row r="26" spans="2:16" ht="39.75" customHeight="1" x14ac:dyDescent="0.3">
      <c r="B26" s="68">
        <v>0</v>
      </c>
      <c r="C26" s="12" t="s">
        <v>158</v>
      </c>
      <c r="D26" s="74"/>
      <c r="E26" s="8">
        <v>1187</v>
      </c>
      <c r="F26" s="9">
        <v>11</v>
      </c>
      <c r="G26" s="49">
        <f t="shared" si="1"/>
        <v>1572</v>
      </c>
      <c r="H26" s="49">
        <f t="shared" si="0"/>
        <v>1572</v>
      </c>
      <c r="I26" s="61">
        <f t="shared" si="0"/>
        <v>1605</v>
      </c>
      <c r="J26" s="61">
        <f t="shared" si="0"/>
        <v>1627</v>
      </c>
      <c r="K26" s="61">
        <f t="shared" si="0"/>
        <v>1957</v>
      </c>
      <c r="L26" s="61">
        <f t="shared" si="0"/>
        <v>2067</v>
      </c>
      <c r="M26" s="61">
        <f t="shared" si="0"/>
        <v>2397</v>
      </c>
      <c r="N26" s="62" cm="1">
        <f t="array" ref="N26">_xlfn.IFS($G$7=TRUE,G26*Quotation[[#This Row],[Column1]],$H$7=TRUE,H26*Quotation[[#This Row],[Column1]],$I$7=TRUE,I26*Quotation[[#This Row],[Column1]],$J$7=TRUE,J26*Quotation[[#This Row],[Column1]],$K$7=TRUE,K26*Quotation[[#This Row],[Column1]],$L$7=TRUE,L26*Quotation[[#This Row],[Column1]],$M$7=TRUE,M26*Quotation[[#This Row],[Column1]])</f>
        <v>0</v>
      </c>
      <c r="O26" s="111">
        <f>IF(Quotation[[#This Row],[Column1]]&gt;0,N26-(E26*$O$8*Quotation[[#This Row],[Column1]]),N26)</f>
        <v>0</v>
      </c>
      <c r="P26" s="57">
        <f>IF(Quotation[[#This Row],[Column1]]&gt;0,ROUNDDOWN(N26-(Quotation[[#This Row],[Column4]]*$P$8*Quotation[[#This Row],[Column1]]),0),0)</f>
        <v>0</v>
      </c>
    </row>
    <row r="27" spans="2:16" ht="39.75" customHeight="1" x14ac:dyDescent="0.3">
      <c r="B27" s="68">
        <v>0</v>
      </c>
      <c r="C27" s="12" t="s">
        <v>159</v>
      </c>
      <c r="D27" s="75"/>
      <c r="E27" s="8">
        <v>1625</v>
      </c>
      <c r="F27" s="9">
        <v>13</v>
      </c>
      <c r="G27" s="49">
        <f t="shared" si="1"/>
        <v>2080</v>
      </c>
      <c r="H27" s="49">
        <f t="shared" si="0"/>
        <v>2080</v>
      </c>
      <c r="I27" s="61">
        <f t="shared" si="0"/>
        <v>2119</v>
      </c>
      <c r="J27" s="61">
        <f t="shared" si="0"/>
        <v>2145</v>
      </c>
      <c r="K27" s="61">
        <f t="shared" si="0"/>
        <v>2535</v>
      </c>
      <c r="L27" s="61">
        <f t="shared" si="0"/>
        <v>2665</v>
      </c>
      <c r="M27" s="61">
        <f t="shared" si="0"/>
        <v>3055</v>
      </c>
      <c r="N27" s="62" cm="1">
        <f t="array" ref="N27">_xlfn.IFS($G$7=TRUE,G27*Quotation[[#This Row],[Column1]],$H$7=TRUE,H27*Quotation[[#This Row],[Column1]],$I$7=TRUE,I27*Quotation[[#This Row],[Column1]],$J$7=TRUE,J27*Quotation[[#This Row],[Column1]],$K$7=TRUE,K27*Quotation[[#This Row],[Column1]],$L$7=TRUE,L27*Quotation[[#This Row],[Column1]],$M$7=TRUE,M27*Quotation[[#This Row],[Column1]])</f>
        <v>0</v>
      </c>
      <c r="O27" s="111">
        <f>IF(Quotation[[#This Row],[Column1]]&gt;0,N27-(E27*$O$8*Quotation[[#This Row],[Column1]]),N27)</f>
        <v>0</v>
      </c>
      <c r="P27" s="57">
        <f>IF(Quotation[[#This Row],[Column1]]&gt;0,ROUNDDOWN(N27-(Quotation[[#This Row],[Column4]]*$P$8*Quotation[[#This Row],[Column1]]),0),0)</f>
        <v>0</v>
      </c>
    </row>
    <row r="28" spans="2:16" s="3" customFormat="1" ht="24" customHeight="1" x14ac:dyDescent="0.3">
      <c r="B28" s="13"/>
      <c r="C28" s="29" t="s">
        <v>2</v>
      </c>
      <c r="D28" s="14"/>
      <c r="E28" s="14"/>
      <c r="F28" s="15"/>
      <c r="G28" s="15"/>
      <c r="H28" s="15"/>
      <c r="I28" s="15"/>
      <c r="J28" s="15"/>
      <c r="K28" s="15"/>
      <c r="L28" s="15"/>
      <c r="M28" s="15"/>
      <c r="N28" s="15"/>
      <c r="O28" s="15"/>
      <c r="P28" s="114"/>
    </row>
    <row r="29" spans="2:16" ht="60.75" customHeight="1" x14ac:dyDescent="0.3">
      <c r="B29" s="68">
        <v>0</v>
      </c>
      <c r="C29" s="12" t="s">
        <v>65</v>
      </c>
      <c r="D29" s="73"/>
      <c r="E29" s="8">
        <v>1080</v>
      </c>
      <c r="F29" s="9">
        <v>6.5</v>
      </c>
      <c r="G29" s="49">
        <f t="shared" si="1"/>
        <v>1307.5</v>
      </c>
      <c r="H29" s="49">
        <f t="shared" si="0"/>
        <v>1307.5</v>
      </c>
      <c r="I29" s="61">
        <f t="shared" si="0"/>
        <v>1327</v>
      </c>
      <c r="J29" s="61">
        <f t="shared" si="0"/>
        <v>1340</v>
      </c>
      <c r="K29" s="61">
        <f t="shared" si="0"/>
        <v>1535</v>
      </c>
      <c r="L29" s="61">
        <f t="shared" si="0"/>
        <v>1600</v>
      </c>
      <c r="M29" s="61">
        <f t="shared" si="0"/>
        <v>1795</v>
      </c>
      <c r="N29" s="62" cm="1">
        <f t="array" ref="N29">_xlfn.IFS($G$7=TRUE,G29*Quotation[[#This Row],[Column1]],$H$7=TRUE,H29*Quotation[[#This Row],[Column1]],$I$7=TRUE,I29*Quotation[[#This Row],[Column1]],$J$7=TRUE,J29*Quotation[[#This Row],[Column1]],$K$7=TRUE,K29*Quotation[[#This Row],[Column1]],$L$7=TRUE,L29*Quotation[[#This Row],[Column1]],$M$7=TRUE,M29*Quotation[[#This Row],[Column1]])</f>
        <v>0</v>
      </c>
      <c r="O29" s="111">
        <f>IF(Quotation[[#This Row],[Column1]]&gt;0,N29-(E29*$O$8*Quotation[[#This Row],[Column1]]),N29)</f>
        <v>0</v>
      </c>
      <c r="P29" s="57">
        <f>IF(Quotation[[#This Row],[Column1]]&gt;0,ROUNDDOWN(N29-(Quotation[[#This Row],[Column4]]*$P$8*Quotation[[#This Row],[Column1]]),0),0)</f>
        <v>0</v>
      </c>
    </row>
    <row r="30" spans="2:16" ht="60.75" customHeight="1" x14ac:dyDescent="0.3">
      <c r="B30" s="68">
        <v>0</v>
      </c>
      <c r="C30" s="12" t="s">
        <v>66</v>
      </c>
      <c r="D30" s="75"/>
      <c r="E30" s="8">
        <v>1133</v>
      </c>
      <c r="F30" s="9">
        <v>6.5</v>
      </c>
      <c r="G30" s="49">
        <f t="shared" si="1"/>
        <v>1360.5</v>
      </c>
      <c r="H30" s="49">
        <f t="shared" si="0"/>
        <v>1360.5</v>
      </c>
      <c r="I30" s="61">
        <f t="shared" si="0"/>
        <v>1380</v>
      </c>
      <c r="J30" s="61">
        <f t="shared" si="0"/>
        <v>1393</v>
      </c>
      <c r="K30" s="61">
        <f t="shared" si="0"/>
        <v>1588</v>
      </c>
      <c r="L30" s="61">
        <f t="shared" si="0"/>
        <v>1653</v>
      </c>
      <c r="M30" s="61">
        <f t="shared" si="0"/>
        <v>1848</v>
      </c>
      <c r="N30" s="62" cm="1">
        <f t="array" ref="N30">_xlfn.IFS($G$7=TRUE,G30*Quotation[[#This Row],[Column1]],$H$7=TRUE,H30*Quotation[[#This Row],[Column1]],$I$7=TRUE,I30*Quotation[[#This Row],[Column1]],$J$7=TRUE,J30*Quotation[[#This Row],[Column1]],$K$7=TRUE,K30*Quotation[[#This Row],[Column1]],$L$7=TRUE,L30*Quotation[[#This Row],[Column1]],$M$7=TRUE,M30*Quotation[[#This Row],[Column1]])</f>
        <v>0</v>
      </c>
      <c r="O30" s="111">
        <f>IF(Quotation[[#This Row],[Column1]]&gt;0,N30-(E30*$O$8*Quotation[[#This Row],[Column1]]),N30)</f>
        <v>0</v>
      </c>
      <c r="P30" s="57">
        <f>IF(Quotation[[#This Row],[Column1]]&gt;0,ROUNDDOWN(N30-(Quotation[[#This Row],[Column4]]*$P$8*Quotation[[#This Row],[Column1]]),0),0)</f>
        <v>0</v>
      </c>
    </row>
    <row r="31" spans="2:16" s="3" customFormat="1" ht="24" customHeight="1" x14ac:dyDescent="0.3">
      <c r="B31" s="13"/>
      <c r="C31" s="29" t="s">
        <v>69</v>
      </c>
      <c r="D31" s="14"/>
      <c r="E31" s="16"/>
      <c r="F31" s="15"/>
      <c r="G31" s="15"/>
      <c r="H31" s="15"/>
      <c r="I31" s="15"/>
      <c r="J31" s="15"/>
      <c r="K31" s="15"/>
      <c r="L31" s="15"/>
      <c r="M31" s="15"/>
      <c r="N31" s="15"/>
      <c r="O31" s="15"/>
      <c r="P31" s="114"/>
    </row>
    <row r="32" spans="2:16" ht="96" customHeight="1" x14ac:dyDescent="0.3">
      <c r="B32" s="68">
        <v>0</v>
      </c>
      <c r="C32" s="12" t="s">
        <v>67</v>
      </c>
      <c r="D32" s="72"/>
      <c r="E32" s="8">
        <f>1066/0.75</f>
        <v>1421.3333333333333</v>
      </c>
      <c r="F32" s="9">
        <v>9</v>
      </c>
      <c r="G32" s="49">
        <f t="shared" si="1"/>
        <v>1736.3333333333333</v>
      </c>
      <c r="H32" s="49">
        <f t="shared" si="0"/>
        <v>1736.3333333333333</v>
      </c>
      <c r="I32" s="61">
        <f t="shared" si="0"/>
        <v>1763.3333333333333</v>
      </c>
      <c r="J32" s="61">
        <f t="shared" si="0"/>
        <v>1781.3333333333333</v>
      </c>
      <c r="K32" s="61">
        <f t="shared" si="0"/>
        <v>2051.333333333333</v>
      </c>
      <c r="L32" s="61">
        <f t="shared" si="0"/>
        <v>2141.333333333333</v>
      </c>
      <c r="M32" s="61">
        <f t="shared" si="0"/>
        <v>2411.333333333333</v>
      </c>
      <c r="N32" s="62" cm="1">
        <f t="array" ref="N32">_xlfn.IFS($G$7=TRUE,G32*Quotation[[#This Row],[Column1]],$H$7=TRUE,H32*Quotation[[#This Row],[Column1]],$I$7=TRUE,I32*Quotation[[#This Row],[Column1]],$J$7=TRUE,J32*Quotation[[#This Row],[Column1]],$K$7=TRUE,K32*Quotation[[#This Row],[Column1]],$L$7=TRUE,L32*Quotation[[#This Row],[Column1]],$M$7=TRUE,M32*Quotation[[#This Row],[Column1]])</f>
        <v>0</v>
      </c>
      <c r="O32" s="111">
        <f>IF(Quotation[[#This Row],[Column1]]&gt;0,N32-(E32*$O$8*Quotation[[#This Row],[Column1]]),N32)</f>
        <v>0</v>
      </c>
      <c r="P32" s="57">
        <f>IF(Quotation[[#This Row],[Column1]]&gt;0,ROUNDDOWN(N32-(Quotation[[#This Row],[Column4]]*$P$8*Quotation[[#This Row],[Column1]]),0),0)</f>
        <v>0</v>
      </c>
    </row>
    <row r="33" spans="2:16" s="3" customFormat="1" ht="24" customHeight="1" x14ac:dyDescent="0.3">
      <c r="B33" s="13"/>
      <c r="C33" s="29" t="s">
        <v>3</v>
      </c>
      <c r="D33" s="14"/>
      <c r="E33" s="16"/>
      <c r="F33" s="15"/>
      <c r="G33" s="15"/>
      <c r="H33" s="15"/>
      <c r="I33" s="15"/>
      <c r="J33" s="15"/>
      <c r="K33" s="15"/>
      <c r="L33" s="15"/>
      <c r="M33" s="15"/>
      <c r="N33" s="15"/>
      <c r="O33" s="15"/>
      <c r="P33" s="114"/>
    </row>
    <row r="34" spans="2:16" ht="96" customHeight="1" x14ac:dyDescent="0.3">
      <c r="B34" s="68">
        <v>0</v>
      </c>
      <c r="C34" s="12" t="s">
        <v>14</v>
      </c>
      <c r="D34" s="72"/>
      <c r="E34" s="8">
        <v>1150</v>
      </c>
      <c r="F34" s="9">
        <v>7.5</v>
      </c>
      <c r="G34" s="49">
        <f t="shared" si="1"/>
        <v>1412.5</v>
      </c>
      <c r="H34" s="49">
        <f t="shared" si="0"/>
        <v>1412.5</v>
      </c>
      <c r="I34" s="61">
        <f t="shared" si="0"/>
        <v>1435</v>
      </c>
      <c r="J34" s="61">
        <f t="shared" si="0"/>
        <v>1450</v>
      </c>
      <c r="K34" s="61">
        <f t="shared" si="0"/>
        <v>1675</v>
      </c>
      <c r="L34" s="61">
        <f t="shared" si="0"/>
        <v>1750</v>
      </c>
      <c r="M34" s="61">
        <f t="shared" si="0"/>
        <v>1975</v>
      </c>
      <c r="N34" s="62" cm="1">
        <f t="array" ref="N34">_xlfn.IFS($G$7=TRUE,G34*Quotation[[#This Row],[Column1]],$H$7=TRUE,H34*Quotation[[#This Row],[Column1]],$I$7=TRUE,I34*Quotation[[#This Row],[Column1]],$J$7=TRUE,J34*Quotation[[#This Row],[Column1]],$K$7=TRUE,K34*Quotation[[#This Row],[Column1]],$L$7=TRUE,L34*Quotation[[#This Row],[Column1]],$M$7=TRUE,M34*Quotation[[#This Row],[Column1]])</f>
        <v>0</v>
      </c>
      <c r="O34" s="111">
        <f>IF(Quotation[[#This Row],[Column1]]&gt;0,N34-(E34*$O$8*Quotation[[#This Row],[Column1]]),N34)</f>
        <v>0</v>
      </c>
      <c r="P34" s="57">
        <f>IF(Quotation[[#This Row],[Column1]]&gt;0,ROUNDDOWN(N34-(Quotation[[#This Row],[Column4]]*$P$8*Quotation[[#This Row],[Column1]]),0),0)</f>
        <v>0</v>
      </c>
    </row>
    <row r="35" spans="2:16" s="3" customFormat="1" ht="24" customHeight="1" x14ac:dyDescent="0.3">
      <c r="B35" s="13"/>
      <c r="C35" s="29" t="s">
        <v>38</v>
      </c>
      <c r="D35" s="14"/>
      <c r="E35" s="14"/>
      <c r="F35" s="15"/>
      <c r="G35" s="15"/>
      <c r="H35" s="15"/>
      <c r="I35" s="15"/>
      <c r="J35" s="15"/>
      <c r="K35" s="15"/>
      <c r="L35" s="15"/>
      <c r="M35" s="15"/>
      <c r="N35" s="15"/>
      <c r="O35" s="15"/>
      <c r="P35" s="114"/>
    </row>
    <row r="36" spans="2:16" ht="36.75" customHeight="1" x14ac:dyDescent="0.3">
      <c r="B36" s="68">
        <v>0</v>
      </c>
      <c r="C36" s="12" t="s">
        <v>43</v>
      </c>
      <c r="D36" s="74"/>
      <c r="E36" s="8">
        <v>969</v>
      </c>
      <c r="F36" s="9">
        <v>11.5</v>
      </c>
      <c r="G36" s="49">
        <f t="shared" si="1"/>
        <v>1371.5</v>
      </c>
      <c r="H36" s="49">
        <f t="shared" si="0"/>
        <v>1371.5</v>
      </c>
      <c r="I36" s="61">
        <f t="shared" si="0"/>
        <v>1406</v>
      </c>
      <c r="J36" s="61">
        <f t="shared" si="0"/>
        <v>1429</v>
      </c>
      <c r="K36" s="61">
        <f t="shared" si="0"/>
        <v>1774</v>
      </c>
      <c r="L36" s="61">
        <f t="shared" si="0"/>
        <v>1889</v>
      </c>
      <c r="M36" s="61">
        <f t="shared" si="0"/>
        <v>2234</v>
      </c>
      <c r="N36" s="62" cm="1">
        <f t="array" ref="N36">_xlfn.IFS($G$7=TRUE,G36*Quotation[[#This Row],[Column1]],$H$7=TRUE,H36*Quotation[[#This Row],[Column1]],$I$7=TRUE,I36*Quotation[[#This Row],[Column1]],$J$7=TRUE,J36*Quotation[[#This Row],[Column1]],$K$7=TRUE,K36*Quotation[[#This Row],[Column1]],$L$7=TRUE,L36*Quotation[[#This Row],[Column1]],$M$7=TRUE,M36*Quotation[[#This Row],[Column1]])</f>
        <v>0</v>
      </c>
      <c r="O36" s="111">
        <f>IF(Quotation[[#This Row],[Column1]]&gt;0,N36-(E36*$O$8*Quotation[[#This Row],[Column1]]),N36)</f>
        <v>0</v>
      </c>
      <c r="P36" s="57">
        <f>IF(Quotation[[#This Row],[Column1]]&gt;0,ROUNDDOWN(N36-(Quotation[[#This Row],[Column4]]*$P$8*Quotation[[#This Row],[Column1]]),0),0)</f>
        <v>0</v>
      </c>
    </row>
    <row r="37" spans="2:16" ht="36.75" customHeight="1" x14ac:dyDescent="0.3">
      <c r="B37" s="68">
        <v>0</v>
      </c>
      <c r="C37" s="12" t="s">
        <v>44</v>
      </c>
      <c r="D37" s="74"/>
      <c r="E37" s="8">
        <v>1461</v>
      </c>
      <c r="F37" s="9">
        <v>13.5</v>
      </c>
      <c r="G37" s="49">
        <f t="shared" si="1"/>
        <v>1933.5</v>
      </c>
      <c r="H37" s="49">
        <f t="shared" si="0"/>
        <v>1933.5</v>
      </c>
      <c r="I37" s="61">
        <f t="shared" si="0"/>
        <v>1974</v>
      </c>
      <c r="J37" s="61">
        <f t="shared" si="0"/>
        <v>2001</v>
      </c>
      <c r="K37" s="61">
        <f t="shared" si="0"/>
        <v>2406</v>
      </c>
      <c r="L37" s="61">
        <f t="shared" si="0"/>
        <v>2541</v>
      </c>
      <c r="M37" s="61">
        <f t="shared" si="0"/>
        <v>2946</v>
      </c>
      <c r="N37" s="62" cm="1">
        <f t="array" ref="N37">_xlfn.IFS($G$7=TRUE,G37*Quotation[[#This Row],[Column1]],$H$7=TRUE,H37*Quotation[[#This Row],[Column1]],$I$7=TRUE,I37*Quotation[[#This Row],[Column1]],$J$7=TRUE,J37*Quotation[[#This Row],[Column1]],$K$7=TRUE,K37*Quotation[[#This Row],[Column1]],$L$7=TRUE,L37*Quotation[[#This Row],[Column1]],$M$7=TRUE,M37*Quotation[[#This Row],[Column1]])</f>
        <v>0</v>
      </c>
      <c r="O37" s="111">
        <f>IF(Quotation[[#This Row],[Column1]]&gt;0,N37-(E37*$O$8*Quotation[[#This Row],[Column1]]),N37)</f>
        <v>0</v>
      </c>
      <c r="P37" s="57">
        <f>IF(Quotation[[#This Row],[Column1]]&gt;0,ROUNDDOWN(N37-(Quotation[[#This Row],[Column4]]*$P$8*Quotation[[#This Row],[Column1]]),0),0)</f>
        <v>0</v>
      </c>
    </row>
    <row r="38" spans="2:16" ht="36.75" customHeight="1" x14ac:dyDescent="0.3">
      <c r="B38" s="68">
        <v>0</v>
      </c>
      <c r="C38" s="12" t="s">
        <v>45</v>
      </c>
      <c r="D38" s="75"/>
      <c r="E38" s="8">
        <v>1573</v>
      </c>
      <c r="F38" s="9">
        <v>12</v>
      </c>
      <c r="G38" s="49">
        <f t="shared" si="1"/>
        <v>1993</v>
      </c>
      <c r="H38" s="49">
        <f t="shared" si="0"/>
        <v>1993</v>
      </c>
      <c r="I38" s="61">
        <f t="shared" si="0"/>
        <v>2029</v>
      </c>
      <c r="J38" s="61">
        <f t="shared" si="0"/>
        <v>2053</v>
      </c>
      <c r="K38" s="61">
        <f t="shared" si="0"/>
        <v>2413</v>
      </c>
      <c r="L38" s="61">
        <f t="shared" si="0"/>
        <v>2533</v>
      </c>
      <c r="M38" s="61">
        <f t="shared" si="0"/>
        <v>2893</v>
      </c>
      <c r="N38" s="62" cm="1">
        <f t="array" ref="N38">_xlfn.IFS($G$7=TRUE,G38*Quotation[[#This Row],[Column1]],$H$7=TRUE,H38*Quotation[[#This Row],[Column1]],$I$7=TRUE,I38*Quotation[[#This Row],[Column1]],$J$7=TRUE,J38*Quotation[[#This Row],[Column1]],$K$7=TRUE,K38*Quotation[[#This Row],[Column1]],$L$7=TRUE,L38*Quotation[[#This Row],[Column1]],$M$7=TRUE,M38*Quotation[[#This Row],[Column1]])</f>
        <v>0</v>
      </c>
      <c r="O38" s="111">
        <f>IF(Quotation[[#This Row],[Column1]]&gt;0,N38-(E38*$O$8*Quotation[[#This Row],[Column1]]),N38)</f>
        <v>0</v>
      </c>
      <c r="P38" s="57">
        <f>IF(Quotation[[#This Row],[Column1]]&gt;0,ROUNDDOWN(N38-(Quotation[[#This Row],[Column4]]*$P$8*Quotation[[#This Row],[Column1]]),0),0)</f>
        <v>0</v>
      </c>
    </row>
    <row r="39" spans="2:16" s="3" customFormat="1" ht="24" customHeight="1" x14ac:dyDescent="0.3">
      <c r="B39" s="13"/>
      <c r="C39" s="29" t="s">
        <v>37</v>
      </c>
      <c r="D39" s="14"/>
      <c r="E39" s="14"/>
      <c r="F39" s="15"/>
      <c r="G39" s="49">
        <f t="shared" si="1"/>
        <v>0</v>
      </c>
      <c r="H39" s="49">
        <f t="shared" si="0"/>
        <v>0</v>
      </c>
      <c r="I39" s="61">
        <f t="shared" si="0"/>
        <v>0</v>
      </c>
      <c r="J39" s="61">
        <f t="shared" si="0"/>
        <v>0</v>
      </c>
      <c r="K39" s="61">
        <f t="shared" si="0"/>
        <v>0</v>
      </c>
      <c r="L39" s="61">
        <f t="shared" si="0"/>
        <v>0</v>
      </c>
      <c r="M39" s="61">
        <f t="shared" si="0"/>
        <v>0</v>
      </c>
      <c r="N39" s="62" cm="1">
        <f t="array" ref="N39">_xlfn.IFS($G$7=TRUE,G39*Quotation[[#This Row],[Column1]],$H$7=TRUE,H39*Quotation[[#This Row],[Column1]],$I$7=TRUE,I39*Quotation[[#This Row],[Column1]],$J$7=TRUE,J39*Quotation[[#This Row],[Column1]],$K$7=TRUE,K39*Quotation[[#This Row],[Column1]],$L$7=TRUE,L39*Quotation[[#This Row],[Column1]],$M$7=TRUE,M39*Quotation[[#This Row],[Column1]])</f>
        <v>0</v>
      </c>
      <c r="O39" s="111">
        <f>IF(Quotation[[#This Row],[Column1]]&gt;0,N39-(E39*$O$8*Quotation[[#This Row],[Column1]]),N39)</f>
        <v>0</v>
      </c>
      <c r="P39" s="57">
        <f>IF(Quotation[[#This Row],[Column1]]&gt;0,ROUNDDOWN(N39-(Quotation[[#This Row],[Column4]]*$P$8*Quotation[[#This Row],[Column1]]),0),0)</f>
        <v>0</v>
      </c>
    </row>
    <row r="40" spans="2:16" ht="33" customHeight="1" x14ac:dyDescent="0.3">
      <c r="B40" s="68">
        <v>0</v>
      </c>
      <c r="C40" s="12" t="s">
        <v>48</v>
      </c>
      <c r="D40" s="74"/>
      <c r="E40" s="8">
        <v>995</v>
      </c>
      <c r="F40" s="9">
        <v>7</v>
      </c>
      <c r="G40" s="49">
        <f t="shared" si="1"/>
        <v>1240</v>
      </c>
      <c r="H40" s="49">
        <f t="shared" si="0"/>
        <v>1240</v>
      </c>
      <c r="I40" s="61">
        <f t="shared" si="0"/>
        <v>1261</v>
      </c>
      <c r="J40" s="61">
        <f t="shared" si="0"/>
        <v>1275</v>
      </c>
      <c r="K40" s="61">
        <f t="shared" si="0"/>
        <v>1485</v>
      </c>
      <c r="L40" s="61">
        <f t="shared" si="0"/>
        <v>1555</v>
      </c>
      <c r="M40" s="61">
        <f t="shared" si="0"/>
        <v>1765</v>
      </c>
      <c r="N40" s="62" cm="1">
        <f t="array" ref="N40">_xlfn.IFS($G$7=TRUE,G40*Quotation[[#This Row],[Column1]],$H$7=TRUE,H40*Quotation[[#This Row],[Column1]],$I$7=TRUE,I40*Quotation[[#This Row],[Column1]],$J$7=TRUE,J40*Quotation[[#This Row],[Column1]],$K$7=TRUE,K40*Quotation[[#This Row],[Column1]],$L$7=TRUE,L40*Quotation[[#This Row],[Column1]],$M$7=TRUE,M40*Quotation[[#This Row],[Column1]])</f>
        <v>0</v>
      </c>
      <c r="O40" s="111">
        <f>IF(Quotation[[#This Row],[Column1]]&gt;0,N40-(E40*$O$8*Quotation[[#This Row],[Column1]]),N40)</f>
        <v>0</v>
      </c>
      <c r="P40" s="57">
        <f>IF(Quotation[[#This Row],[Column1]]&gt;0,ROUNDDOWN(N40-(Quotation[[#This Row],[Column4]]*$P$8*Quotation[[#This Row],[Column1]]),0),0)</f>
        <v>0</v>
      </c>
    </row>
    <row r="41" spans="2:16" ht="33" customHeight="1" x14ac:dyDescent="0.3">
      <c r="B41" s="68">
        <v>0</v>
      </c>
      <c r="C41" s="12" t="s">
        <v>47</v>
      </c>
      <c r="D41" s="74"/>
      <c r="E41" s="8">
        <v>1029</v>
      </c>
      <c r="F41" s="9">
        <v>10</v>
      </c>
      <c r="G41" s="49">
        <f t="shared" si="1"/>
        <v>1379</v>
      </c>
      <c r="H41" s="49">
        <f t="shared" si="0"/>
        <v>1379</v>
      </c>
      <c r="I41" s="61">
        <f t="shared" si="0"/>
        <v>1409</v>
      </c>
      <c r="J41" s="61">
        <f t="shared" si="0"/>
        <v>1429</v>
      </c>
      <c r="K41" s="61">
        <f t="shared" si="0"/>
        <v>1729</v>
      </c>
      <c r="L41" s="61">
        <f t="shared" si="0"/>
        <v>1829</v>
      </c>
      <c r="M41" s="61">
        <f t="shared" si="0"/>
        <v>2129</v>
      </c>
      <c r="N41" s="62" cm="1">
        <f t="array" ref="N41">_xlfn.IFS($G$7=TRUE,G41*Quotation[[#This Row],[Column1]],$H$7=TRUE,H41*Quotation[[#This Row],[Column1]],$I$7=TRUE,I41*Quotation[[#This Row],[Column1]],$J$7=TRUE,J41*Quotation[[#This Row],[Column1]],$K$7=TRUE,K41*Quotation[[#This Row],[Column1]],$L$7=TRUE,L41*Quotation[[#This Row],[Column1]],$M$7=TRUE,M41*Quotation[[#This Row],[Column1]])</f>
        <v>0</v>
      </c>
      <c r="O41" s="111">
        <f>IF(Quotation[[#This Row],[Column1]]&gt;0,N41-(E41*$O$8*Quotation[[#This Row],[Column1]]),N41)</f>
        <v>0</v>
      </c>
      <c r="P41" s="57">
        <f>IF(Quotation[[#This Row],[Column1]]&gt;0,ROUNDDOWN(N41-(Quotation[[#This Row],[Column4]]*$P$8*Quotation[[#This Row],[Column1]]),0),0)</f>
        <v>0</v>
      </c>
    </row>
    <row r="42" spans="2:16" ht="33" customHeight="1" x14ac:dyDescent="0.3">
      <c r="B42" s="68">
        <v>0</v>
      </c>
      <c r="C42" s="12" t="s">
        <v>46</v>
      </c>
      <c r="D42" s="75"/>
      <c r="E42" s="8">
        <v>1406</v>
      </c>
      <c r="F42" s="9">
        <v>12</v>
      </c>
      <c r="G42" s="49">
        <f t="shared" si="1"/>
        <v>1826</v>
      </c>
      <c r="H42" s="49">
        <f t="shared" si="0"/>
        <v>1826</v>
      </c>
      <c r="I42" s="61">
        <f t="shared" si="0"/>
        <v>1862</v>
      </c>
      <c r="J42" s="61">
        <f t="shared" si="0"/>
        <v>1886</v>
      </c>
      <c r="K42" s="61">
        <f t="shared" si="0"/>
        <v>2246</v>
      </c>
      <c r="L42" s="61">
        <f t="shared" si="0"/>
        <v>2366</v>
      </c>
      <c r="M42" s="61">
        <f t="shared" si="0"/>
        <v>2726</v>
      </c>
      <c r="N42" s="62" cm="1">
        <f t="array" ref="N42">_xlfn.IFS($G$7=TRUE,G42*Quotation[[#This Row],[Column1]],$H$7=TRUE,H42*Quotation[[#This Row],[Column1]],$I$7=TRUE,I42*Quotation[[#This Row],[Column1]],$J$7=TRUE,J42*Quotation[[#This Row],[Column1]],$K$7=TRUE,K42*Quotation[[#This Row],[Column1]],$L$7=TRUE,L42*Quotation[[#This Row],[Column1]],$M$7=TRUE,M42*Quotation[[#This Row],[Column1]])</f>
        <v>0</v>
      </c>
      <c r="O42" s="111">
        <f>IF(Quotation[[#This Row],[Column1]]&gt;0,N42-(E42*$O$8*Quotation[[#This Row],[Column1]]),N42)</f>
        <v>0</v>
      </c>
      <c r="P42" s="57">
        <f>IF(Quotation[[#This Row],[Column1]]&gt;0,ROUNDDOWN(N42-(Quotation[[#This Row],[Column4]]*$P$8*Quotation[[#This Row],[Column1]]),0),0)</f>
        <v>0</v>
      </c>
    </row>
    <row r="43" spans="2:16" s="3" customFormat="1" ht="24" customHeight="1" x14ac:dyDescent="0.3">
      <c r="B43" s="13"/>
      <c r="C43" s="29" t="s">
        <v>5</v>
      </c>
      <c r="D43" s="14"/>
      <c r="E43" s="14"/>
      <c r="F43" s="15"/>
      <c r="G43" s="15"/>
      <c r="H43" s="15"/>
      <c r="I43" s="15"/>
      <c r="J43" s="15"/>
      <c r="K43" s="15"/>
      <c r="L43" s="15"/>
      <c r="M43" s="15"/>
      <c r="N43" s="15"/>
      <c r="O43" s="15"/>
      <c r="P43" s="114"/>
    </row>
    <row r="44" spans="2:16" ht="36.75" customHeight="1" x14ac:dyDescent="0.3">
      <c r="B44" s="68">
        <v>0</v>
      </c>
      <c r="C44" s="12" t="s">
        <v>15</v>
      </c>
      <c r="D44" s="74"/>
      <c r="E44" s="8">
        <v>1164</v>
      </c>
      <c r="F44" s="9">
        <v>9</v>
      </c>
      <c r="G44" s="49">
        <f t="shared" si="1"/>
        <v>1479</v>
      </c>
      <c r="H44" s="49">
        <f t="shared" si="0"/>
        <v>1479</v>
      </c>
      <c r="I44" s="61">
        <f t="shared" si="0"/>
        <v>1506</v>
      </c>
      <c r="J44" s="61">
        <f t="shared" si="0"/>
        <v>1524</v>
      </c>
      <c r="K44" s="61">
        <f t="shared" si="0"/>
        <v>1794</v>
      </c>
      <c r="L44" s="61">
        <f t="shared" si="0"/>
        <v>1884</v>
      </c>
      <c r="M44" s="61">
        <f t="shared" si="0"/>
        <v>2154</v>
      </c>
      <c r="N44" s="62" cm="1">
        <f t="array" ref="N44">_xlfn.IFS($G$7=TRUE,G44*Quotation[[#This Row],[Column1]],$H$7=TRUE,H44*Quotation[[#This Row],[Column1]],$I$7=TRUE,I44*Quotation[[#This Row],[Column1]],$J$7=TRUE,J44*Quotation[[#This Row],[Column1]],$K$7=TRUE,K44*Quotation[[#This Row],[Column1]],$L$7=TRUE,L44*Quotation[[#This Row],[Column1]],$M$7=TRUE,M44*Quotation[[#This Row],[Column1]])</f>
        <v>0</v>
      </c>
      <c r="O44" s="111">
        <f>IF(Quotation[[#This Row],[Column1]]&gt;0,N44-(E44*$O$8*Quotation[[#This Row],[Column1]]),N44)</f>
        <v>0</v>
      </c>
      <c r="P44" s="57">
        <f>IF(Quotation[[#This Row],[Column1]]&gt;0,ROUNDDOWN(N44-(Quotation[[#This Row],[Column4]]*$P$8*Quotation[[#This Row],[Column1]]),0),0)</f>
        <v>0</v>
      </c>
    </row>
    <row r="45" spans="2:16" ht="36.75" customHeight="1" x14ac:dyDescent="0.3">
      <c r="B45" s="68">
        <v>0</v>
      </c>
      <c r="C45" s="12" t="s">
        <v>16</v>
      </c>
      <c r="D45" s="74"/>
      <c r="E45" s="8">
        <v>1352</v>
      </c>
      <c r="F45" s="9">
        <v>10</v>
      </c>
      <c r="G45" s="49">
        <f t="shared" si="1"/>
        <v>1702</v>
      </c>
      <c r="H45" s="49">
        <f t="shared" si="0"/>
        <v>1702</v>
      </c>
      <c r="I45" s="61">
        <f t="shared" si="0"/>
        <v>1732</v>
      </c>
      <c r="J45" s="61">
        <f t="shared" si="0"/>
        <v>1752</v>
      </c>
      <c r="K45" s="61">
        <f t="shared" si="0"/>
        <v>2052</v>
      </c>
      <c r="L45" s="61">
        <f t="shared" si="0"/>
        <v>2152</v>
      </c>
      <c r="M45" s="61">
        <f t="shared" si="0"/>
        <v>2452</v>
      </c>
      <c r="N45" s="62" cm="1">
        <f t="array" ref="N45">_xlfn.IFS($G$7=TRUE,G45*Quotation[[#This Row],[Column1]],$H$7=TRUE,H45*Quotation[[#This Row],[Column1]],$I$7=TRUE,I45*Quotation[[#This Row],[Column1]],$J$7=TRUE,J45*Quotation[[#This Row],[Column1]],$K$7=TRUE,K45*Quotation[[#This Row],[Column1]],$L$7=TRUE,L45*Quotation[[#This Row],[Column1]],$M$7=TRUE,M45*Quotation[[#This Row],[Column1]])</f>
        <v>0</v>
      </c>
      <c r="O45" s="111">
        <f>IF(Quotation[[#This Row],[Column1]]&gt;0,N45-(E45*$O$8*Quotation[[#This Row],[Column1]]),N45)</f>
        <v>0</v>
      </c>
      <c r="P45" s="57">
        <f>IF(Quotation[[#This Row],[Column1]]&gt;0,ROUNDDOWN(N45-(Quotation[[#This Row],[Column4]]*$P$8*Quotation[[#This Row],[Column1]]),0),0)</f>
        <v>0</v>
      </c>
    </row>
    <row r="46" spans="2:16" ht="36.75" customHeight="1" x14ac:dyDescent="0.3">
      <c r="B46" s="68">
        <v>0</v>
      </c>
      <c r="C46" s="12" t="s">
        <v>17</v>
      </c>
      <c r="D46" s="74"/>
      <c r="E46" s="8">
        <v>1689</v>
      </c>
      <c r="F46" s="9">
        <v>10.5</v>
      </c>
      <c r="G46" s="49">
        <f t="shared" si="1"/>
        <v>2056.5</v>
      </c>
      <c r="H46" s="49">
        <f t="shared" si="0"/>
        <v>2056.5</v>
      </c>
      <c r="I46" s="61">
        <f t="shared" si="0"/>
        <v>2088</v>
      </c>
      <c r="J46" s="61">
        <f t="shared" si="0"/>
        <v>2109</v>
      </c>
      <c r="K46" s="61">
        <f t="shared" si="0"/>
        <v>2424</v>
      </c>
      <c r="L46" s="61">
        <f t="shared" si="0"/>
        <v>2529</v>
      </c>
      <c r="M46" s="61">
        <f t="shared" si="0"/>
        <v>2844</v>
      </c>
      <c r="N46" s="62" cm="1">
        <f t="array" ref="N46">_xlfn.IFS($G$7=TRUE,G46*Quotation[[#This Row],[Column1]],$H$7=TRUE,H46*Quotation[[#This Row],[Column1]],$I$7=TRUE,I46*Quotation[[#This Row],[Column1]],$J$7=TRUE,J46*Quotation[[#This Row],[Column1]],$K$7=TRUE,K46*Quotation[[#This Row],[Column1]],$L$7=TRUE,L46*Quotation[[#This Row],[Column1]],$M$7=TRUE,M46*Quotation[[#This Row],[Column1]])</f>
        <v>0</v>
      </c>
      <c r="O46" s="111">
        <f>IF(Quotation[[#This Row],[Column1]]&gt;0,N46-(E46*$O$8*Quotation[[#This Row],[Column1]]),N46)</f>
        <v>0</v>
      </c>
      <c r="P46" s="57">
        <f>IF(Quotation[[#This Row],[Column1]]&gt;0,ROUNDDOWN(N46-(Quotation[[#This Row],[Column4]]*$P$8*Quotation[[#This Row],[Column1]]),0),0)</f>
        <v>0</v>
      </c>
    </row>
    <row r="47" spans="2:16" ht="27" customHeight="1" x14ac:dyDescent="0.3">
      <c r="B47" s="68">
        <v>0</v>
      </c>
      <c r="C47" s="12" t="s">
        <v>36</v>
      </c>
      <c r="D47" s="75"/>
      <c r="E47" s="20">
        <v>1992</v>
      </c>
      <c r="F47" s="21">
        <v>14</v>
      </c>
      <c r="G47" s="49">
        <f t="shared" si="1"/>
        <v>2482</v>
      </c>
      <c r="H47" s="49">
        <f t="shared" si="0"/>
        <v>2482</v>
      </c>
      <c r="I47" s="61">
        <f t="shared" si="0"/>
        <v>2524</v>
      </c>
      <c r="J47" s="61">
        <f t="shared" si="0"/>
        <v>2552</v>
      </c>
      <c r="K47" s="61">
        <f t="shared" si="0"/>
        <v>2972</v>
      </c>
      <c r="L47" s="61">
        <f t="shared" si="0"/>
        <v>3112</v>
      </c>
      <c r="M47" s="61">
        <f t="shared" si="0"/>
        <v>3532</v>
      </c>
      <c r="N47" s="62" cm="1">
        <f t="array" ref="N47">_xlfn.IFS($G$7=TRUE,G47*Quotation[[#This Row],[Column1]],$H$7=TRUE,H47*Quotation[[#This Row],[Column1]],$I$7=TRUE,I47*Quotation[[#This Row],[Column1]],$J$7=TRUE,J47*Quotation[[#This Row],[Column1]],$K$7=TRUE,K47*Quotation[[#This Row],[Column1]],$L$7=TRUE,L47*Quotation[[#This Row],[Column1]],$M$7=TRUE,M47*Quotation[[#This Row],[Column1]])</f>
        <v>0</v>
      </c>
      <c r="O47" s="111">
        <f>IF(Quotation[[#This Row],[Column1]]&gt;0,N47-(E47*$O$8*Quotation[[#This Row],[Column1]]),N47)</f>
        <v>0</v>
      </c>
      <c r="P47" s="57">
        <f>IF(Quotation[[#This Row],[Column1]]&gt;0,ROUNDDOWN(N47-(Quotation[[#This Row],[Column4]]*$P$8*Quotation[[#This Row],[Column1]]),0),0)</f>
        <v>0</v>
      </c>
    </row>
    <row r="48" spans="2:16" s="3" customFormat="1" ht="24" customHeight="1" x14ac:dyDescent="0.3">
      <c r="B48" s="13"/>
      <c r="C48" s="29" t="s">
        <v>8</v>
      </c>
      <c r="D48" s="14"/>
      <c r="E48" s="14"/>
      <c r="F48" s="15"/>
      <c r="G48" s="15"/>
      <c r="H48" s="15"/>
      <c r="I48" s="15"/>
      <c r="J48" s="15"/>
      <c r="K48" s="15"/>
      <c r="L48" s="15"/>
      <c r="M48" s="15"/>
      <c r="N48" s="15"/>
      <c r="O48" s="15"/>
      <c r="P48" s="114"/>
    </row>
    <row r="49" spans="2:16" ht="33.75" customHeight="1" x14ac:dyDescent="0.3">
      <c r="B49" s="68">
        <v>0</v>
      </c>
      <c r="C49" s="12" t="s">
        <v>18</v>
      </c>
      <c r="D49" s="73"/>
      <c r="E49" s="20">
        <v>1068</v>
      </c>
      <c r="F49" s="21">
        <v>6</v>
      </c>
      <c r="G49" s="49">
        <f t="shared" si="1"/>
        <v>1278</v>
      </c>
      <c r="H49" s="49">
        <f t="shared" si="0"/>
        <v>1278</v>
      </c>
      <c r="I49" s="61">
        <f t="shared" si="0"/>
        <v>1296</v>
      </c>
      <c r="J49" s="61">
        <f t="shared" si="0"/>
        <v>1308</v>
      </c>
      <c r="K49" s="61">
        <f t="shared" si="0"/>
        <v>1488</v>
      </c>
      <c r="L49" s="61">
        <f t="shared" si="0"/>
        <v>1548</v>
      </c>
      <c r="M49" s="61">
        <f t="shared" si="0"/>
        <v>1728</v>
      </c>
      <c r="N49" s="62" cm="1">
        <f t="array" ref="N49">_xlfn.IFS($G$7=TRUE,G49*Quotation[[#This Row],[Column1]],$H$7=TRUE,H49*Quotation[[#This Row],[Column1]],$I$7=TRUE,I49*Quotation[[#This Row],[Column1]],$J$7=TRUE,J49*Quotation[[#This Row],[Column1]],$K$7=TRUE,K49*Quotation[[#This Row],[Column1]],$L$7=TRUE,L49*Quotation[[#This Row],[Column1]],$M$7=TRUE,M49*Quotation[[#This Row],[Column1]])</f>
        <v>0</v>
      </c>
      <c r="O49" s="111">
        <f>IF(Quotation[[#This Row],[Column1]]&gt;0,N49-(E49*$O$8*Quotation[[#This Row],[Column1]]),N49)</f>
        <v>0</v>
      </c>
      <c r="P49" s="57">
        <f>IF(Quotation[[#This Row],[Column1]]&gt;0,ROUNDDOWN(N49-(Quotation[[#This Row],[Column4]]*$P$8*Quotation[[#This Row],[Column1]]),0),0)</f>
        <v>0</v>
      </c>
    </row>
    <row r="50" spans="2:16" ht="33.75" customHeight="1" x14ac:dyDescent="0.3">
      <c r="B50" s="68">
        <v>0</v>
      </c>
      <c r="C50" s="12" t="s">
        <v>19</v>
      </c>
      <c r="D50" s="74"/>
      <c r="E50" s="20">
        <v>1360</v>
      </c>
      <c r="F50" s="21">
        <v>8</v>
      </c>
      <c r="G50" s="49">
        <f t="shared" si="1"/>
        <v>1640</v>
      </c>
      <c r="H50" s="49">
        <f t="shared" si="0"/>
        <v>1640</v>
      </c>
      <c r="I50" s="61">
        <f t="shared" si="0"/>
        <v>1664</v>
      </c>
      <c r="J50" s="61">
        <f t="shared" si="0"/>
        <v>1680</v>
      </c>
      <c r="K50" s="61">
        <f t="shared" si="0"/>
        <v>1920</v>
      </c>
      <c r="L50" s="61">
        <f t="shared" si="0"/>
        <v>2000</v>
      </c>
      <c r="M50" s="61">
        <f t="shared" si="0"/>
        <v>2240</v>
      </c>
      <c r="N50" s="62" cm="1">
        <f t="array" ref="N50">_xlfn.IFS($G$7=TRUE,G50*Quotation[[#This Row],[Column1]],$H$7=TRUE,H50*Quotation[[#This Row],[Column1]],$I$7=TRUE,I50*Quotation[[#This Row],[Column1]],$J$7=TRUE,J50*Quotation[[#This Row],[Column1]],$K$7=TRUE,K50*Quotation[[#This Row],[Column1]],$L$7=TRUE,L50*Quotation[[#This Row],[Column1]],$M$7=TRUE,M50*Quotation[[#This Row],[Column1]])</f>
        <v>0</v>
      </c>
      <c r="O50" s="111">
        <f>IF(Quotation[[#This Row],[Column1]]&gt;0,N50-(E50*$O$8*Quotation[[#This Row],[Column1]]),N50)</f>
        <v>0</v>
      </c>
      <c r="P50" s="57">
        <f>IF(Quotation[[#This Row],[Column1]]&gt;0,ROUNDDOWN(N50-(Quotation[[#This Row],[Column4]]*$P$8*Quotation[[#This Row],[Column1]]),0),0)</f>
        <v>0</v>
      </c>
    </row>
    <row r="51" spans="2:16" ht="33.75" customHeight="1" x14ac:dyDescent="0.3">
      <c r="B51" s="68">
        <v>0</v>
      </c>
      <c r="C51" s="12" t="s">
        <v>20</v>
      </c>
      <c r="D51" s="74"/>
      <c r="E51" s="20">
        <v>1422</v>
      </c>
      <c r="F51" s="21">
        <v>9</v>
      </c>
      <c r="G51" s="49">
        <f t="shared" si="1"/>
        <v>1737</v>
      </c>
      <c r="H51" s="49">
        <f t="shared" si="0"/>
        <v>1737</v>
      </c>
      <c r="I51" s="61">
        <f t="shared" si="0"/>
        <v>1764</v>
      </c>
      <c r="J51" s="61">
        <f t="shared" si="0"/>
        <v>1782</v>
      </c>
      <c r="K51" s="61">
        <f t="shared" si="0"/>
        <v>2052</v>
      </c>
      <c r="L51" s="61">
        <f t="shared" si="0"/>
        <v>2142</v>
      </c>
      <c r="M51" s="61">
        <f t="shared" si="0"/>
        <v>2412</v>
      </c>
      <c r="N51" s="62" cm="1">
        <f t="array" ref="N51">_xlfn.IFS($G$7=TRUE,G51*Quotation[[#This Row],[Column1]],$H$7=TRUE,H51*Quotation[[#This Row],[Column1]],$I$7=TRUE,I51*Quotation[[#This Row],[Column1]],$J$7=TRUE,J51*Quotation[[#This Row],[Column1]],$K$7=TRUE,K51*Quotation[[#This Row],[Column1]],$L$7=TRUE,L51*Quotation[[#This Row],[Column1]],$M$7=TRUE,M51*Quotation[[#This Row],[Column1]])</f>
        <v>0</v>
      </c>
      <c r="O51" s="111">
        <f>IF(Quotation[[#This Row],[Column1]]&gt;0,N51-(E51*$O$8*Quotation[[#This Row],[Column1]]),N51)</f>
        <v>0</v>
      </c>
      <c r="P51" s="57">
        <f>IF(Quotation[[#This Row],[Column1]]&gt;0,ROUNDDOWN(N51-(Quotation[[#This Row],[Column4]]*$P$8*Quotation[[#This Row],[Column1]]),0),0)</f>
        <v>0</v>
      </c>
    </row>
    <row r="52" spans="2:16" ht="33.75" customHeight="1" x14ac:dyDescent="0.3">
      <c r="B52" s="68">
        <v>0</v>
      </c>
      <c r="C52" s="12" t="s">
        <v>21</v>
      </c>
      <c r="D52" s="74"/>
      <c r="E52" s="20">
        <v>1484</v>
      </c>
      <c r="F52" s="21">
        <v>12</v>
      </c>
      <c r="G52" s="49">
        <f t="shared" si="1"/>
        <v>1904</v>
      </c>
      <c r="H52" s="49">
        <f t="shared" si="0"/>
        <v>1904</v>
      </c>
      <c r="I52" s="61">
        <f t="shared" si="0"/>
        <v>1940</v>
      </c>
      <c r="J52" s="61">
        <f t="shared" si="0"/>
        <v>1964</v>
      </c>
      <c r="K52" s="61">
        <f t="shared" si="0"/>
        <v>2324</v>
      </c>
      <c r="L52" s="61">
        <f t="shared" si="0"/>
        <v>2444</v>
      </c>
      <c r="M52" s="61">
        <f t="shared" si="0"/>
        <v>2804</v>
      </c>
      <c r="N52" s="62" cm="1">
        <f t="array" ref="N52">_xlfn.IFS($G$7=TRUE,G52*Quotation[[#This Row],[Column1]],$H$7=TRUE,H52*Quotation[[#This Row],[Column1]],$I$7=TRUE,I52*Quotation[[#This Row],[Column1]],$J$7=TRUE,J52*Quotation[[#This Row],[Column1]],$K$7=TRUE,K52*Quotation[[#This Row],[Column1]],$L$7=TRUE,L52*Quotation[[#This Row],[Column1]],$M$7=TRUE,M52*Quotation[[#This Row],[Column1]])</f>
        <v>0</v>
      </c>
      <c r="O52" s="111">
        <f>IF(Quotation[[#This Row],[Column1]]&gt;0,N52-(E52*$O$8*Quotation[[#This Row],[Column1]]),N52)</f>
        <v>0</v>
      </c>
      <c r="P52" s="57">
        <f>IF(Quotation[[#This Row],[Column1]]&gt;0,ROUNDDOWN(N52-(Quotation[[#This Row],[Column4]]*$P$8*Quotation[[#This Row],[Column1]]),0),0)</f>
        <v>0</v>
      </c>
    </row>
    <row r="53" spans="2:16" ht="27" customHeight="1" x14ac:dyDescent="0.3">
      <c r="B53" s="68">
        <v>0</v>
      </c>
      <c r="C53" s="12" t="s">
        <v>36</v>
      </c>
      <c r="D53" s="75"/>
      <c r="E53" s="20">
        <v>2316</v>
      </c>
      <c r="F53" s="21">
        <v>14</v>
      </c>
      <c r="G53" s="49">
        <f t="shared" si="1"/>
        <v>2806</v>
      </c>
      <c r="H53" s="49">
        <f t="shared" si="0"/>
        <v>2806</v>
      </c>
      <c r="I53" s="61">
        <f t="shared" si="0"/>
        <v>2848</v>
      </c>
      <c r="J53" s="61">
        <f t="shared" si="0"/>
        <v>2876</v>
      </c>
      <c r="K53" s="61">
        <f t="shared" si="0"/>
        <v>3296</v>
      </c>
      <c r="L53" s="61">
        <f t="shared" si="0"/>
        <v>3436</v>
      </c>
      <c r="M53" s="61">
        <f t="shared" si="0"/>
        <v>3856</v>
      </c>
      <c r="N53" s="62" cm="1">
        <f t="array" ref="N53">_xlfn.IFS($G$7=TRUE,G53*Quotation[[#This Row],[Column1]],$H$7=TRUE,H53*Quotation[[#This Row],[Column1]],$I$7=TRUE,I53*Quotation[[#This Row],[Column1]],$J$7=TRUE,J53*Quotation[[#This Row],[Column1]],$K$7=TRUE,K53*Quotation[[#This Row],[Column1]],$L$7=TRUE,L53*Quotation[[#This Row],[Column1]],$M$7=TRUE,M53*Quotation[[#This Row],[Column1]])</f>
        <v>0</v>
      </c>
      <c r="O53" s="111">
        <f>IF(Quotation[[#This Row],[Column1]]&gt;0,N53-(E53*$O$8*Quotation[[#This Row],[Column1]]),N53)</f>
        <v>0</v>
      </c>
      <c r="P53" s="57">
        <f>IF(Quotation[[#This Row],[Column1]]&gt;0,ROUNDDOWN(N53-(Quotation[[#This Row],[Column4]]*$P$8*Quotation[[#This Row],[Column1]]),0),0)</f>
        <v>0</v>
      </c>
    </row>
    <row r="54" spans="2:16" s="3" customFormat="1" ht="24" customHeight="1" x14ac:dyDescent="0.3">
      <c r="B54" s="13"/>
      <c r="C54" s="29" t="s">
        <v>6</v>
      </c>
      <c r="D54" s="14"/>
      <c r="E54" s="14"/>
      <c r="F54" s="15"/>
      <c r="G54" s="15"/>
      <c r="H54" s="15"/>
      <c r="I54" s="15"/>
      <c r="J54" s="15"/>
      <c r="K54" s="15"/>
      <c r="L54" s="15"/>
      <c r="M54" s="15"/>
      <c r="N54" s="15"/>
      <c r="O54" s="15"/>
      <c r="P54" s="114"/>
    </row>
    <row r="55" spans="2:16" ht="35.25" customHeight="1" x14ac:dyDescent="0.3">
      <c r="B55" s="68">
        <v>0</v>
      </c>
      <c r="C55" s="12" t="s">
        <v>42</v>
      </c>
      <c r="D55" s="73"/>
      <c r="E55" s="8">
        <v>900</v>
      </c>
      <c r="F55" s="9">
        <v>6</v>
      </c>
      <c r="G55" s="49">
        <f t="shared" si="1"/>
        <v>1110</v>
      </c>
      <c r="H55" s="49">
        <f t="shared" si="0"/>
        <v>1110</v>
      </c>
      <c r="I55" s="61">
        <f t="shared" si="0"/>
        <v>1128</v>
      </c>
      <c r="J55" s="61">
        <f t="shared" si="0"/>
        <v>1140</v>
      </c>
      <c r="K55" s="61">
        <f t="shared" si="0"/>
        <v>1320</v>
      </c>
      <c r="L55" s="61">
        <f t="shared" si="0"/>
        <v>1380</v>
      </c>
      <c r="M55" s="61">
        <f t="shared" si="0"/>
        <v>1560</v>
      </c>
      <c r="N55" s="62" cm="1">
        <f t="array" ref="N55">_xlfn.IFS($G$7=TRUE,G55*Quotation[[#This Row],[Column1]],$H$7=TRUE,H55*Quotation[[#This Row],[Column1]],$I$7=TRUE,I55*Quotation[[#This Row],[Column1]],$J$7=TRUE,J55*Quotation[[#This Row],[Column1]],$K$7=TRUE,K55*Quotation[[#This Row],[Column1]],$L$7=TRUE,L55*Quotation[[#This Row],[Column1]],$M$7=TRUE,M55*Quotation[[#This Row],[Column1]])</f>
        <v>0</v>
      </c>
      <c r="O55" s="111">
        <f>IF(Quotation[[#This Row],[Column1]]&gt;0,N55-(E55*$O$8*Quotation[[#This Row],[Column1]]),N55)</f>
        <v>0</v>
      </c>
      <c r="P55" s="57">
        <f>IF(Quotation[[#This Row],[Column1]]&gt;0,ROUNDDOWN(N55-(Quotation[[#This Row],[Column4]]*$P$8*Quotation[[#This Row],[Column1]]),0),0)</f>
        <v>0</v>
      </c>
    </row>
    <row r="56" spans="2:16" ht="35.25" customHeight="1" x14ac:dyDescent="0.3">
      <c r="B56" s="68">
        <v>0</v>
      </c>
      <c r="C56" s="12" t="s">
        <v>22</v>
      </c>
      <c r="D56" s="73"/>
      <c r="E56" s="8">
        <v>1464</v>
      </c>
      <c r="F56" s="9">
        <v>9</v>
      </c>
      <c r="G56" s="49">
        <f t="shared" si="1"/>
        <v>1779</v>
      </c>
      <c r="H56" s="49">
        <f t="shared" si="0"/>
        <v>1779</v>
      </c>
      <c r="I56" s="61">
        <f t="shared" si="0"/>
        <v>1806</v>
      </c>
      <c r="J56" s="61">
        <f t="shared" si="0"/>
        <v>1824</v>
      </c>
      <c r="K56" s="61">
        <f t="shared" si="0"/>
        <v>2094</v>
      </c>
      <c r="L56" s="61">
        <f t="shared" ref="L56:M77" si="2">$E56+($F56*L$8)</f>
        <v>2184</v>
      </c>
      <c r="M56" s="61">
        <f t="shared" si="2"/>
        <v>2454</v>
      </c>
      <c r="N56" s="62" cm="1">
        <f t="array" ref="N56">_xlfn.IFS($G$7=TRUE,G56*Quotation[[#This Row],[Column1]],$H$7=TRUE,H56*Quotation[[#This Row],[Column1]],$I$7=TRUE,I56*Quotation[[#This Row],[Column1]],$J$7=TRUE,J56*Quotation[[#This Row],[Column1]],$K$7=TRUE,K56*Quotation[[#This Row],[Column1]],$L$7=TRUE,L56*Quotation[[#This Row],[Column1]],$M$7=TRUE,M56*Quotation[[#This Row],[Column1]])</f>
        <v>0</v>
      </c>
      <c r="O56" s="111">
        <f>IF(Quotation[[#This Row],[Column1]]&gt;0,N56-(E56*$O$8*Quotation[[#This Row],[Column1]]),N56)</f>
        <v>0</v>
      </c>
      <c r="P56" s="57">
        <f>IF(Quotation[[#This Row],[Column1]]&gt;0,ROUNDDOWN(N56-(Quotation[[#This Row],[Column4]]*$P$8*Quotation[[#This Row],[Column1]]),0),0)</f>
        <v>0</v>
      </c>
    </row>
    <row r="57" spans="2:16" ht="35.25" customHeight="1" x14ac:dyDescent="0.3">
      <c r="B57" s="68">
        <v>0</v>
      </c>
      <c r="C57" s="12" t="s">
        <v>23</v>
      </c>
      <c r="D57" s="74"/>
      <c r="E57" s="8">
        <v>1525</v>
      </c>
      <c r="F57" s="9">
        <v>10</v>
      </c>
      <c r="G57" s="49">
        <f t="shared" si="1"/>
        <v>1875</v>
      </c>
      <c r="H57" s="49">
        <f t="shared" si="1"/>
        <v>1875</v>
      </c>
      <c r="I57" s="61">
        <f t="shared" si="1"/>
        <v>1905</v>
      </c>
      <c r="J57" s="61">
        <f t="shared" si="1"/>
        <v>1925</v>
      </c>
      <c r="K57" s="61">
        <f t="shared" si="1"/>
        <v>2225</v>
      </c>
      <c r="L57" s="61">
        <f t="shared" si="1"/>
        <v>2325</v>
      </c>
      <c r="M57" s="61">
        <f t="shared" si="2"/>
        <v>2625</v>
      </c>
      <c r="N57" s="62" cm="1">
        <f t="array" ref="N57">_xlfn.IFS($G$7=TRUE,G57*Quotation[[#This Row],[Column1]],$H$7=TRUE,H57*Quotation[[#This Row],[Column1]],$I$7=TRUE,I57*Quotation[[#This Row],[Column1]],$J$7=TRUE,J57*Quotation[[#This Row],[Column1]],$K$7=TRUE,K57*Quotation[[#This Row],[Column1]],$L$7=TRUE,L57*Quotation[[#This Row],[Column1]],$M$7=TRUE,M57*Quotation[[#This Row],[Column1]])</f>
        <v>0</v>
      </c>
      <c r="O57" s="111">
        <f>IF(Quotation[[#This Row],[Column1]]&gt;0,N57-(E57*$O$8*Quotation[[#This Row],[Column1]]),N57)</f>
        <v>0</v>
      </c>
      <c r="P57" s="57">
        <f>IF(Quotation[[#This Row],[Column1]]&gt;0,ROUNDDOWN(N57-(Quotation[[#This Row],[Column4]]*$P$8*Quotation[[#This Row],[Column1]]),0),0)</f>
        <v>0</v>
      </c>
    </row>
    <row r="58" spans="2:16" ht="35.25" customHeight="1" x14ac:dyDescent="0.3">
      <c r="B58" s="68">
        <v>0</v>
      </c>
      <c r="C58" s="12" t="s">
        <v>41</v>
      </c>
      <c r="D58" s="75"/>
      <c r="E58" s="8">
        <v>1589</v>
      </c>
      <c r="F58" s="9">
        <v>10.5</v>
      </c>
      <c r="G58" s="49">
        <f t="shared" ref="G58:L77" si="3">$E58+($F58*G$8)</f>
        <v>1956.5</v>
      </c>
      <c r="H58" s="49">
        <f t="shared" si="3"/>
        <v>1956.5</v>
      </c>
      <c r="I58" s="61">
        <f t="shared" si="3"/>
        <v>1988</v>
      </c>
      <c r="J58" s="61">
        <f t="shared" si="3"/>
        <v>2009</v>
      </c>
      <c r="K58" s="61">
        <f t="shared" si="3"/>
        <v>2324</v>
      </c>
      <c r="L58" s="61">
        <f t="shared" si="3"/>
        <v>2429</v>
      </c>
      <c r="M58" s="61">
        <f t="shared" si="2"/>
        <v>2744</v>
      </c>
      <c r="N58" s="62" cm="1">
        <f t="array" ref="N58">_xlfn.IFS($G$7=TRUE,G58*Quotation[[#This Row],[Column1]],$H$7=TRUE,H58*Quotation[[#This Row],[Column1]],$I$7=TRUE,I58*Quotation[[#This Row],[Column1]],$J$7=TRUE,J58*Quotation[[#This Row],[Column1]],$K$7=TRUE,K58*Quotation[[#This Row],[Column1]],$L$7=TRUE,L58*Quotation[[#This Row],[Column1]],$M$7=TRUE,M58*Quotation[[#This Row],[Column1]])</f>
        <v>0</v>
      </c>
      <c r="O58" s="111">
        <f>IF(Quotation[[#This Row],[Column1]]&gt;0,N58-(E58*$O$8*Quotation[[#This Row],[Column1]]),N58)</f>
        <v>0</v>
      </c>
      <c r="P58" s="57">
        <f>IF(Quotation[[#This Row],[Column1]]&gt;0,ROUNDDOWN(N58-(Quotation[[#This Row],[Column4]]*$P$8*Quotation[[#This Row],[Column1]]),0),0)</f>
        <v>0</v>
      </c>
    </row>
    <row r="59" spans="2:16" s="3" customFormat="1" ht="24" customHeight="1" x14ac:dyDescent="0.3">
      <c r="B59" s="13"/>
      <c r="C59" s="29" t="s">
        <v>39</v>
      </c>
      <c r="D59" s="38"/>
      <c r="E59" s="14"/>
      <c r="F59" s="15"/>
      <c r="G59" s="15"/>
      <c r="H59" s="15"/>
      <c r="I59" s="15"/>
      <c r="J59" s="15"/>
      <c r="K59" s="15"/>
      <c r="L59" s="15"/>
      <c r="M59" s="15"/>
      <c r="N59" s="15"/>
      <c r="O59" s="15"/>
      <c r="P59" s="114"/>
    </row>
    <row r="60" spans="2:16" ht="38.25" customHeight="1" x14ac:dyDescent="0.3">
      <c r="B60" s="68">
        <v>0</v>
      </c>
      <c r="C60" s="12" t="s">
        <v>185</v>
      </c>
      <c r="D60" s="74"/>
      <c r="E60" s="37">
        <v>1796</v>
      </c>
      <c r="F60" s="9">
        <v>13.5</v>
      </c>
      <c r="G60" s="49">
        <f t="shared" si="3"/>
        <v>2268.5</v>
      </c>
      <c r="H60" s="49">
        <f t="shared" si="3"/>
        <v>2268.5</v>
      </c>
      <c r="I60" s="61">
        <f t="shared" si="3"/>
        <v>2309</v>
      </c>
      <c r="J60" s="61">
        <f t="shared" si="3"/>
        <v>2336</v>
      </c>
      <c r="K60" s="61">
        <f t="shared" si="3"/>
        <v>2741</v>
      </c>
      <c r="L60" s="61">
        <f t="shared" si="3"/>
        <v>2876</v>
      </c>
      <c r="M60" s="61">
        <f t="shared" si="2"/>
        <v>3281</v>
      </c>
      <c r="N60" s="62" cm="1">
        <f t="array" ref="N60">_xlfn.IFS($G$7=TRUE,G60*Quotation[[#This Row],[Column1]],$H$7=TRUE,H60*Quotation[[#This Row],[Column1]],$I$7=TRUE,I60*Quotation[[#This Row],[Column1]],$J$7=TRUE,J60*Quotation[[#This Row],[Column1]],$K$7=TRUE,K60*Quotation[[#This Row],[Column1]],$L$7=TRUE,L60*Quotation[[#This Row],[Column1]],$M$7=TRUE,M60*Quotation[[#This Row],[Column1]])</f>
        <v>0</v>
      </c>
      <c r="O60" s="111">
        <f>IF(Quotation[[#This Row],[Column1]]&gt;0,N60-(E60*$O$8*Quotation[[#This Row],[Column1]]),N60)</f>
        <v>0</v>
      </c>
      <c r="P60" s="57">
        <f>IF(Quotation[[#This Row],[Column1]]&gt;0,ROUNDDOWN(N60-(Quotation[[#This Row],[Column4]]*$P$8*Quotation[[#This Row],[Column1]]),0),0)</f>
        <v>0</v>
      </c>
    </row>
    <row r="61" spans="2:16" ht="38.25" customHeight="1" x14ac:dyDescent="0.3">
      <c r="B61" s="68">
        <v>0</v>
      </c>
      <c r="C61" s="35" t="s">
        <v>186</v>
      </c>
      <c r="D61" s="74"/>
      <c r="E61" s="36">
        <v>1853</v>
      </c>
      <c r="F61" s="21">
        <v>14.5</v>
      </c>
      <c r="G61" s="49">
        <f t="shared" si="3"/>
        <v>2360.5</v>
      </c>
      <c r="H61" s="49">
        <f t="shared" si="3"/>
        <v>2360.5</v>
      </c>
      <c r="I61" s="61">
        <f t="shared" si="3"/>
        <v>2404</v>
      </c>
      <c r="J61" s="61">
        <f t="shared" si="3"/>
        <v>2433</v>
      </c>
      <c r="K61" s="61">
        <f t="shared" si="3"/>
        <v>2868</v>
      </c>
      <c r="L61" s="61">
        <f t="shared" si="3"/>
        <v>3013</v>
      </c>
      <c r="M61" s="61">
        <f t="shared" si="2"/>
        <v>3448</v>
      </c>
      <c r="N61" s="62" cm="1">
        <f t="array" ref="N61">_xlfn.IFS($G$7=TRUE,G61*Quotation[[#This Row],[Column1]],$H$7=TRUE,H61*Quotation[[#This Row],[Column1]],$I$7=TRUE,I61*Quotation[[#This Row],[Column1]],$J$7=TRUE,J61*Quotation[[#This Row],[Column1]],$K$7=TRUE,K61*Quotation[[#This Row],[Column1]],$L$7=TRUE,L61*Quotation[[#This Row],[Column1]],$M$7=TRUE,M61*Quotation[[#This Row],[Column1]])</f>
        <v>0</v>
      </c>
      <c r="O61" s="111">
        <f>IF(Quotation[[#This Row],[Column1]]&gt;0,N61-(E61*$O$8*Quotation[[#This Row],[Column1]]),N61)</f>
        <v>0</v>
      </c>
      <c r="P61" s="57">
        <f>IF(Quotation[[#This Row],[Column1]]&gt;0,ROUNDDOWN(N61-(Quotation[[#This Row],[Column4]]*$P$8*Quotation[[#This Row],[Column1]]),0),0)</f>
        <v>0</v>
      </c>
    </row>
    <row r="62" spans="2:16" ht="38.25" customHeight="1" x14ac:dyDescent="0.3">
      <c r="B62" s="68">
        <v>0</v>
      </c>
      <c r="C62" s="12" t="s">
        <v>184</v>
      </c>
      <c r="D62" s="75"/>
      <c r="E62" s="37">
        <v>1993</v>
      </c>
      <c r="F62" s="9">
        <v>15.5</v>
      </c>
      <c r="G62" s="49">
        <f t="shared" si="3"/>
        <v>2535.5</v>
      </c>
      <c r="H62" s="49">
        <f t="shared" si="3"/>
        <v>2535.5</v>
      </c>
      <c r="I62" s="61">
        <f t="shared" si="3"/>
        <v>2582</v>
      </c>
      <c r="J62" s="61">
        <f t="shared" si="3"/>
        <v>2613</v>
      </c>
      <c r="K62" s="61">
        <f t="shared" si="3"/>
        <v>3078</v>
      </c>
      <c r="L62" s="61">
        <f t="shared" si="3"/>
        <v>3233</v>
      </c>
      <c r="M62" s="61">
        <f t="shared" si="2"/>
        <v>3698</v>
      </c>
      <c r="N62" s="62" cm="1">
        <f t="array" ref="N62">_xlfn.IFS($G$7=TRUE,G62*Quotation[[#This Row],[Column1]],$H$7=TRUE,H62*Quotation[[#This Row],[Column1]],$I$7=TRUE,I62*Quotation[[#This Row],[Column1]],$J$7=TRUE,J62*Quotation[[#This Row],[Column1]],$K$7=TRUE,K62*Quotation[[#This Row],[Column1]],$L$7=TRUE,L62*Quotation[[#This Row],[Column1]],$M$7=TRUE,M62*Quotation[[#This Row],[Column1]])</f>
        <v>0</v>
      </c>
      <c r="O62" s="111">
        <f>IF(Quotation[[#This Row],[Column1]]&gt;0,N62-(E62*$O$8*Quotation[[#This Row],[Column1]]),N62)</f>
        <v>0</v>
      </c>
      <c r="P62" s="57">
        <f>IF(Quotation[[#This Row],[Column1]]&gt;0,ROUNDDOWN(N62-(Quotation[[#This Row],[Column4]]*$P$8*Quotation[[#This Row],[Column1]]),0),0)</f>
        <v>0</v>
      </c>
    </row>
    <row r="63" spans="2:16" s="3" customFormat="1" ht="24" customHeight="1" x14ac:dyDescent="0.3">
      <c r="B63" s="13"/>
      <c r="C63" s="29" t="s">
        <v>79</v>
      </c>
      <c r="D63" s="39"/>
      <c r="E63" s="14"/>
      <c r="F63" s="15"/>
      <c r="G63" s="15"/>
      <c r="H63" s="15"/>
      <c r="I63" s="15"/>
      <c r="J63" s="15"/>
      <c r="K63" s="15"/>
      <c r="L63" s="15"/>
      <c r="M63" s="15"/>
      <c r="N63" s="15"/>
      <c r="O63" s="15"/>
      <c r="P63" s="114"/>
    </row>
    <row r="64" spans="2:16" ht="52.5" customHeight="1" x14ac:dyDescent="0.3">
      <c r="B64" s="68">
        <v>0</v>
      </c>
      <c r="C64" s="12" t="s">
        <v>34</v>
      </c>
      <c r="D64" s="73"/>
      <c r="E64" s="8">
        <v>1940</v>
      </c>
      <c r="F64" s="9">
        <v>15.5</v>
      </c>
      <c r="G64" s="49">
        <f t="shared" si="3"/>
        <v>2482.5</v>
      </c>
      <c r="H64" s="49">
        <f t="shared" si="3"/>
        <v>2482.5</v>
      </c>
      <c r="I64" s="61">
        <f t="shared" si="3"/>
        <v>2529</v>
      </c>
      <c r="J64" s="61">
        <f t="shared" si="3"/>
        <v>2560</v>
      </c>
      <c r="K64" s="61">
        <f t="shared" si="3"/>
        <v>3025</v>
      </c>
      <c r="L64" s="61">
        <f t="shared" si="3"/>
        <v>3180</v>
      </c>
      <c r="M64" s="61">
        <f t="shared" si="2"/>
        <v>3645</v>
      </c>
      <c r="N64" s="62" cm="1">
        <f t="array" ref="N64">_xlfn.IFS($G$7=TRUE,G64*Quotation[[#This Row],[Column1]],$H$7=TRUE,H64*Quotation[[#This Row],[Column1]],$I$7=TRUE,I64*Quotation[[#This Row],[Column1]],$J$7=TRUE,J64*Quotation[[#This Row],[Column1]],$K$7=TRUE,K64*Quotation[[#This Row],[Column1]],$L$7=TRUE,L64*Quotation[[#This Row],[Column1]],$M$7=TRUE,M64*Quotation[[#This Row],[Column1]])</f>
        <v>0</v>
      </c>
      <c r="O64" s="111">
        <f>IF(Quotation[[#This Row],[Column1]]&gt;0,N64-(E64*$O$8*Quotation[[#This Row],[Column1]]),N64)</f>
        <v>0</v>
      </c>
      <c r="P64" s="57">
        <f>IF(Quotation[[#This Row],[Column1]]&gt;0,ROUNDDOWN(N64-(Quotation[[#This Row],[Column4]]*$P$8*Quotation[[#This Row],[Column1]]),0),0)</f>
        <v>0</v>
      </c>
    </row>
    <row r="65" spans="2:16" ht="52.5" customHeight="1" x14ac:dyDescent="0.3">
      <c r="B65" s="68">
        <v>0</v>
      </c>
      <c r="C65" s="12" t="s">
        <v>187</v>
      </c>
      <c r="D65" s="73"/>
      <c r="E65" s="8">
        <v>1940</v>
      </c>
      <c r="F65" s="9">
        <v>16</v>
      </c>
      <c r="G65" s="49">
        <f t="shared" si="3"/>
        <v>2500</v>
      </c>
      <c r="H65" s="49">
        <f t="shared" si="3"/>
        <v>2500</v>
      </c>
      <c r="I65" s="61">
        <f t="shared" si="3"/>
        <v>2548</v>
      </c>
      <c r="J65" s="61">
        <f t="shared" si="3"/>
        <v>2580</v>
      </c>
      <c r="K65" s="61">
        <f t="shared" si="3"/>
        <v>3060</v>
      </c>
      <c r="L65" s="61">
        <f t="shared" si="3"/>
        <v>3220</v>
      </c>
      <c r="M65" s="61">
        <f t="shared" si="2"/>
        <v>3700</v>
      </c>
      <c r="N65" s="62" cm="1">
        <f t="array" ref="N65">_xlfn.IFS($G$7=TRUE,G65*Quotation[[#This Row],[Column1]],$H$7=TRUE,H65*Quotation[[#This Row],[Column1]],$I$7=TRUE,I65*Quotation[[#This Row],[Column1]],$J$7=TRUE,J65*Quotation[[#This Row],[Column1]],$K$7=TRUE,K65*Quotation[[#This Row],[Column1]],$L$7=TRUE,L65*Quotation[[#This Row],[Column1]],$M$7=TRUE,M65*Quotation[[#This Row],[Column1]])</f>
        <v>0</v>
      </c>
      <c r="O65" s="111">
        <f>IF(Quotation[[#This Row],[Column1]]&gt;0,N65-(E65*$O$8*Quotation[[#This Row],[Column1]]),N65)</f>
        <v>0</v>
      </c>
      <c r="P65" s="57">
        <f>IF(Quotation[[#This Row],[Column1]]&gt;0,ROUNDDOWN(N65-(Quotation[[#This Row],[Column4]]*$P$8*Quotation[[#This Row],[Column1]]),0),0)</f>
        <v>0</v>
      </c>
    </row>
    <row r="66" spans="2:16" ht="52.5" customHeight="1" x14ac:dyDescent="0.3">
      <c r="B66" s="68">
        <v>0</v>
      </c>
      <c r="C66" s="12" t="s">
        <v>35</v>
      </c>
      <c r="D66" s="75"/>
      <c r="E66" s="8">
        <v>2160</v>
      </c>
      <c r="F66" s="9">
        <v>16.5</v>
      </c>
      <c r="G66" s="49">
        <f t="shared" si="3"/>
        <v>2737.5</v>
      </c>
      <c r="H66" s="49">
        <f t="shared" si="3"/>
        <v>2737.5</v>
      </c>
      <c r="I66" s="61">
        <f t="shared" si="3"/>
        <v>2787</v>
      </c>
      <c r="J66" s="61">
        <f t="shared" si="3"/>
        <v>2820</v>
      </c>
      <c r="K66" s="61">
        <f t="shared" si="3"/>
        <v>3315</v>
      </c>
      <c r="L66" s="61">
        <f t="shared" si="3"/>
        <v>3480</v>
      </c>
      <c r="M66" s="61">
        <f t="shared" si="2"/>
        <v>3975</v>
      </c>
      <c r="N66" s="62" cm="1">
        <f t="array" ref="N66">_xlfn.IFS($G$7=TRUE,G66*Quotation[[#This Row],[Column1]],$H$7=TRUE,H66*Quotation[[#This Row],[Column1]],$I$7=TRUE,I66*Quotation[[#This Row],[Column1]],$J$7=TRUE,J66*Quotation[[#This Row],[Column1]],$K$7=TRUE,K66*Quotation[[#This Row],[Column1]],$L$7=TRUE,L66*Quotation[[#This Row],[Column1]],$M$7=TRUE,M66*Quotation[[#This Row],[Column1]])</f>
        <v>0</v>
      </c>
      <c r="O66" s="111">
        <f>IF(Quotation[[#This Row],[Column1]]&gt;0,N66-(E66*$O$8*Quotation[[#This Row],[Column1]]),N66)</f>
        <v>0</v>
      </c>
      <c r="P66" s="57">
        <f>IF(Quotation[[#This Row],[Column1]]&gt;0,ROUNDDOWN(N66-(Quotation[[#This Row],[Column4]]*$P$8*Quotation[[#This Row],[Column1]]),0),0)</f>
        <v>0</v>
      </c>
    </row>
    <row r="67" spans="2:16" s="3" customFormat="1" ht="24" customHeight="1" x14ac:dyDescent="0.3">
      <c r="B67" s="13"/>
      <c r="C67" s="29" t="s">
        <v>31</v>
      </c>
      <c r="D67" s="14"/>
      <c r="E67" s="14"/>
      <c r="F67" s="15"/>
      <c r="G67" s="15"/>
      <c r="H67" s="15"/>
      <c r="I67" s="15"/>
      <c r="J67" s="15"/>
      <c r="K67" s="15"/>
      <c r="L67" s="15"/>
      <c r="M67" s="15"/>
      <c r="N67" s="15"/>
      <c r="O67" s="15"/>
      <c r="P67" s="114"/>
    </row>
    <row r="68" spans="2:16" ht="52.5" customHeight="1" x14ac:dyDescent="0.3">
      <c r="B68" s="68">
        <v>0</v>
      </c>
      <c r="C68" s="12" t="s">
        <v>24</v>
      </c>
      <c r="D68" s="73"/>
      <c r="E68" s="8">
        <v>857</v>
      </c>
      <c r="F68" s="9">
        <v>7</v>
      </c>
      <c r="G68" s="49">
        <f t="shared" si="3"/>
        <v>1102</v>
      </c>
      <c r="H68" s="49">
        <f t="shared" si="3"/>
        <v>1102</v>
      </c>
      <c r="I68" s="61">
        <f t="shared" si="3"/>
        <v>1123</v>
      </c>
      <c r="J68" s="61">
        <f t="shared" si="3"/>
        <v>1137</v>
      </c>
      <c r="K68" s="61">
        <f t="shared" si="3"/>
        <v>1347</v>
      </c>
      <c r="L68" s="61">
        <f t="shared" si="3"/>
        <v>1417</v>
      </c>
      <c r="M68" s="61">
        <f t="shared" si="2"/>
        <v>1627</v>
      </c>
      <c r="N68" s="62" cm="1">
        <f t="array" ref="N68">_xlfn.IFS($G$7=TRUE,G68*Quotation[[#This Row],[Column1]],$H$7=TRUE,H68*Quotation[[#This Row],[Column1]],$I$7=TRUE,I68*Quotation[[#This Row],[Column1]],$J$7=TRUE,J68*Quotation[[#This Row],[Column1]],$K$7=TRUE,K68*Quotation[[#This Row],[Column1]],$L$7=TRUE,L68*Quotation[[#This Row],[Column1]],$M$7=TRUE,M68*Quotation[[#This Row],[Column1]])</f>
        <v>0</v>
      </c>
      <c r="O68" s="111">
        <f>IF(Quotation[[#This Row],[Column1]]&gt;0,N68-(E68*$O$8*Quotation[[#This Row],[Column1]]),N68)</f>
        <v>0</v>
      </c>
      <c r="P68" s="57">
        <f>IF(Quotation[[#This Row],[Column1]]&gt;0,ROUNDDOWN(N68-(Quotation[[#This Row],[Column4]]*$P$8*Quotation[[#This Row],[Column1]]),0),0)</f>
        <v>0</v>
      </c>
    </row>
    <row r="69" spans="2:16" ht="52.5" customHeight="1" x14ac:dyDescent="0.3">
      <c r="B69" s="68">
        <v>0</v>
      </c>
      <c r="C69" s="12" t="s">
        <v>25</v>
      </c>
      <c r="D69" s="74"/>
      <c r="E69" s="8">
        <v>984</v>
      </c>
      <c r="F69" s="9">
        <v>9</v>
      </c>
      <c r="G69" s="49">
        <f t="shared" si="3"/>
        <v>1299</v>
      </c>
      <c r="H69" s="49">
        <f t="shared" si="3"/>
        <v>1299</v>
      </c>
      <c r="I69" s="61">
        <f t="shared" si="3"/>
        <v>1326</v>
      </c>
      <c r="J69" s="61">
        <f t="shared" si="3"/>
        <v>1344</v>
      </c>
      <c r="K69" s="61">
        <f t="shared" si="3"/>
        <v>1614</v>
      </c>
      <c r="L69" s="61">
        <f t="shared" si="3"/>
        <v>1704</v>
      </c>
      <c r="M69" s="61">
        <f t="shared" si="2"/>
        <v>1974</v>
      </c>
      <c r="N69" s="62" cm="1">
        <f t="array" ref="N69">_xlfn.IFS($G$7=TRUE,G69*Quotation[[#This Row],[Column1]],$H$7=TRUE,H69*Quotation[[#This Row],[Column1]],$I$7=TRUE,I69*Quotation[[#This Row],[Column1]],$J$7=TRUE,J69*Quotation[[#This Row],[Column1]],$K$7=TRUE,K69*Quotation[[#This Row],[Column1]],$L$7=TRUE,L69*Quotation[[#This Row],[Column1]],$M$7=TRUE,M69*Quotation[[#This Row],[Column1]])</f>
        <v>0</v>
      </c>
      <c r="O69" s="111">
        <f>IF(Quotation[[#This Row],[Column1]]&gt;0,N69-(E69*$O$8*Quotation[[#This Row],[Column1]]),N69)</f>
        <v>0</v>
      </c>
      <c r="P69" s="57">
        <f>IF(Quotation[[#This Row],[Column1]]&gt;0,ROUNDDOWN(N69-(Quotation[[#This Row],[Column4]]*$P$8*Quotation[[#This Row],[Column1]]),0),0)</f>
        <v>0</v>
      </c>
    </row>
    <row r="70" spans="2:16" ht="68.25" customHeight="1" x14ac:dyDescent="0.3">
      <c r="B70" s="68">
        <v>0</v>
      </c>
      <c r="C70" s="12" t="s">
        <v>26</v>
      </c>
      <c r="D70" s="75"/>
      <c r="E70" s="8">
        <v>2458</v>
      </c>
      <c r="F70" s="9">
        <v>25</v>
      </c>
      <c r="G70" s="49">
        <f t="shared" si="3"/>
        <v>3333</v>
      </c>
      <c r="H70" s="49">
        <f t="shared" si="3"/>
        <v>3333</v>
      </c>
      <c r="I70" s="61">
        <f t="shared" si="3"/>
        <v>3408</v>
      </c>
      <c r="J70" s="61">
        <f t="shared" si="3"/>
        <v>3458</v>
      </c>
      <c r="K70" s="61">
        <f t="shared" si="3"/>
        <v>4208</v>
      </c>
      <c r="L70" s="61">
        <f t="shared" si="3"/>
        <v>4458</v>
      </c>
      <c r="M70" s="61">
        <f t="shared" si="2"/>
        <v>5208</v>
      </c>
      <c r="N70" s="62" cm="1">
        <f t="array" ref="N70">_xlfn.IFS($G$7=TRUE,G70*Quotation[[#This Row],[Column1]],$H$7=TRUE,H70*Quotation[[#This Row],[Column1]],$I$7=TRUE,I70*Quotation[[#This Row],[Column1]],$J$7=TRUE,J70*Quotation[[#This Row],[Column1]],$K$7=TRUE,K70*Quotation[[#This Row],[Column1]],$L$7=TRUE,L70*Quotation[[#This Row],[Column1]],$M$7=TRUE,M70*Quotation[[#This Row],[Column1]])</f>
        <v>0</v>
      </c>
      <c r="O70" s="111">
        <f>IF(Quotation[[#This Row],[Column1]]&gt;0,N70-(E70*$O$8*Quotation[[#This Row],[Column1]]),N70)</f>
        <v>0</v>
      </c>
      <c r="P70" s="57">
        <f>IF(Quotation[[#This Row],[Column1]]&gt;0,ROUNDDOWN(N70-(Quotation[[#This Row],[Column4]]*$P$8*Quotation[[#This Row],[Column1]]),0),0)</f>
        <v>0</v>
      </c>
    </row>
    <row r="71" spans="2:16" s="3" customFormat="1" ht="24" customHeight="1" x14ac:dyDescent="0.3">
      <c r="B71" s="13"/>
      <c r="C71" s="29" t="s">
        <v>168</v>
      </c>
      <c r="D71" s="14"/>
      <c r="E71" s="14"/>
      <c r="F71" s="15"/>
      <c r="G71" s="15"/>
      <c r="H71" s="15"/>
      <c r="I71" s="15"/>
      <c r="J71" s="15"/>
      <c r="K71" s="15"/>
      <c r="L71" s="15"/>
      <c r="M71" s="15"/>
      <c r="N71" s="15"/>
      <c r="O71" s="15"/>
      <c r="P71" s="114"/>
    </row>
    <row r="72" spans="2:16" ht="103.5" customHeight="1" x14ac:dyDescent="0.3">
      <c r="B72" s="68">
        <v>0</v>
      </c>
      <c r="C72" s="35" t="s">
        <v>169</v>
      </c>
      <c r="D72" s="6"/>
      <c r="E72" s="6">
        <v>3200</v>
      </c>
      <c r="F72" s="21">
        <v>13</v>
      </c>
      <c r="G72" s="49">
        <f t="shared" si="3"/>
        <v>3655</v>
      </c>
      <c r="H72" s="49">
        <f t="shared" si="3"/>
        <v>3655</v>
      </c>
      <c r="I72" s="61">
        <f t="shared" si="3"/>
        <v>3694</v>
      </c>
      <c r="J72" s="61">
        <f t="shared" si="3"/>
        <v>3720</v>
      </c>
      <c r="K72" s="61">
        <f t="shared" si="3"/>
        <v>4110</v>
      </c>
      <c r="L72" s="61">
        <f t="shared" si="3"/>
        <v>4240</v>
      </c>
      <c r="M72" s="61">
        <f t="shared" si="2"/>
        <v>4630</v>
      </c>
      <c r="N72" s="62" cm="1">
        <f t="array" ref="N72">_xlfn.IFS($G$7=TRUE,G72*Quotation[[#This Row],[Column1]],$H$7=TRUE,H72*Quotation[[#This Row],[Column1]],$I$7=TRUE,I72*Quotation[[#This Row],[Column1]],$J$7=TRUE,J72*Quotation[[#This Row],[Column1]],$K$7=TRUE,K72*Quotation[[#This Row],[Column1]],$L$7=TRUE,L72*Quotation[[#This Row],[Column1]],$M$7=TRUE,M72*Quotation[[#This Row],[Column1]])</f>
        <v>0</v>
      </c>
      <c r="O72" s="111">
        <f>IF(Quotation[[#This Row],[Column1]]&gt;0,N72-(E72*$O$8*Quotation[[#This Row],[Column1]]),N72)</f>
        <v>0</v>
      </c>
      <c r="P72" s="57">
        <f>IF(Quotation[[#This Row],[Column1]]&gt;0,ROUNDDOWN(N72-(Quotation[[#This Row],[Column4]]*$P$8*Quotation[[#This Row],[Column1]]),0),0)</f>
        <v>0</v>
      </c>
    </row>
    <row r="73" spans="2:16" s="3" customFormat="1" ht="24" customHeight="1" x14ac:dyDescent="0.3">
      <c r="B73" s="13"/>
      <c r="C73" s="29" t="s">
        <v>7</v>
      </c>
      <c r="D73" s="14"/>
      <c r="E73" s="14"/>
      <c r="F73" s="15"/>
      <c r="G73" s="15"/>
      <c r="H73" s="15"/>
      <c r="I73" s="15"/>
      <c r="J73" s="15"/>
      <c r="K73" s="15"/>
      <c r="L73" s="15"/>
      <c r="M73" s="15"/>
      <c r="N73" s="15"/>
      <c r="O73" s="15"/>
      <c r="P73" s="114"/>
    </row>
    <row r="74" spans="2:16" ht="39" customHeight="1" x14ac:dyDescent="0.3">
      <c r="B74" s="68">
        <v>0</v>
      </c>
      <c r="C74" s="12" t="s">
        <v>27</v>
      </c>
      <c r="D74" s="73"/>
      <c r="E74" s="8">
        <v>806</v>
      </c>
      <c r="F74" s="9">
        <v>7</v>
      </c>
      <c r="G74" s="49">
        <f t="shared" si="3"/>
        <v>1051</v>
      </c>
      <c r="H74" s="49">
        <f t="shared" si="3"/>
        <v>1051</v>
      </c>
      <c r="I74" s="61">
        <f t="shared" si="3"/>
        <v>1072</v>
      </c>
      <c r="J74" s="61">
        <f t="shared" si="3"/>
        <v>1086</v>
      </c>
      <c r="K74" s="61">
        <f t="shared" si="3"/>
        <v>1296</v>
      </c>
      <c r="L74" s="61">
        <f t="shared" si="3"/>
        <v>1366</v>
      </c>
      <c r="M74" s="61">
        <f t="shared" si="2"/>
        <v>1576</v>
      </c>
      <c r="N74" s="62" cm="1">
        <f t="array" ref="N74">_xlfn.IFS($G$7=TRUE,G74*Quotation[[#This Row],[Column1]],$H$7=TRUE,H74*Quotation[[#This Row],[Column1]],$I$7=TRUE,I74*Quotation[[#This Row],[Column1]],$J$7=TRUE,J74*Quotation[[#This Row],[Column1]],$K$7=TRUE,K74*Quotation[[#This Row],[Column1]],$L$7=TRUE,L74*Quotation[[#This Row],[Column1]],$M$7=TRUE,M74*Quotation[[#This Row],[Column1]])</f>
        <v>0</v>
      </c>
      <c r="O74" s="111">
        <f>IF(Quotation[[#This Row],[Column1]]&gt;0,N74-(E74*$O$8*Quotation[[#This Row],[Column1]]),N74)</f>
        <v>0</v>
      </c>
      <c r="P74" s="57">
        <f>IF(Quotation[[#This Row],[Column1]]&gt;0,ROUNDDOWN(N74-(Quotation[[#This Row],[Column4]]*$P$8*Quotation[[#This Row],[Column1]]),0),0)</f>
        <v>0</v>
      </c>
    </row>
    <row r="75" spans="2:16" ht="39" customHeight="1" x14ac:dyDescent="0.3">
      <c r="B75" s="68">
        <v>0</v>
      </c>
      <c r="C75" s="12" t="s">
        <v>28</v>
      </c>
      <c r="D75" s="74"/>
      <c r="E75" s="8">
        <v>960</v>
      </c>
      <c r="F75" s="9">
        <v>10</v>
      </c>
      <c r="G75" s="49">
        <f t="shared" si="3"/>
        <v>1310</v>
      </c>
      <c r="H75" s="49">
        <f t="shared" si="3"/>
        <v>1310</v>
      </c>
      <c r="I75" s="61">
        <f t="shared" si="3"/>
        <v>1340</v>
      </c>
      <c r="J75" s="61">
        <f t="shared" si="3"/>
        <v>1360</v>
      </c>
      <c r="K75" s="61">
        <f t="shared" si="3"/>
        <v>1660</v>
      </c>
      <c r="L75" s="61">
        <f t="shared" si="3"/>
        <v>1760</v>
      </c>
      <c r="M75" s="61">
        <f t="shared" si="2"/>
        <v>2060</v>
      </c>
      <c r="N75" s="62" cm="1">
        <f t="array" ref="N75">_xlfn.IFS($G$7=TRUE,G75*Quotation[[#This Row],[Column1]],$H$7=TRUE,H75*Quotation[[#This Row],[Column1]],$I$7=TRUE,I75*Quotation[[#This Row],[Column1]],$J$7=TRUE,J75*Quotation[[#This Row],[Column1]],$K$7=TRUE,K75*Quotation[[#This Row],[Column1]],$L$7=TRUE,L75*Quotation[[#This Row],[Column1]],$M$7=TRUE,M75*Quotation[[#This Row],[Column1]])</f>
        <v>0</v>
      </c>
      <c r="O75" s="111">
        <f>IF(Quotation[[#This Row],[Column1]]&gt;0,N75-(E75*$O$8*Quotation[[#This Row],[Column1]]),N75)</f>
        <v>0</v>
      </c>
      <c r="P75" s="57">
        <f>IF(Quotation[[#This Row],[Column1]]&gt;0,ROUNDDOWN(N75-(Quotation[[#This Row],[Column4]]*$P$8*Quotation[[#This Row],[Column1]]),0),0)</f>
        <v>0</v>
      </c>
    </row>
    <row r="76" spans="2:16" ht="39" customHeight="1" x14ac:dyDescent="0.3">
      <c r="B76" s="68">
        <v>0</v>
      </c>
      <c r="C76" s="12" t="s">
        <v>29</v>
      </c>
      <c r="D76" s="74"/>
      <c r="E76" s="8">
        <v>1068</v>
      </c>
      <c r="F76" s="9">
        <v>10.5</v>
      </c>
      <c r="G76" s="49">
        <f t="shared" si="3"/>
        <v>1435.5</v>
      </c>
      <c r="H76" s="49">
        <f t="shared" si="3"/>
        <v>1435.5</v>
      </c>
      <c r="I76" s="61">
        <f t="shared" si="3"/>
        <v>1467</v>
      </c>
      <c r="J76" s="61">
        <f t="shared" si="3"/>
        <v>1488</v>
      </c>
      <c r="K76" s="61">
        <f t="shared" si="3"/>
        <v>1803</v>
      </c>
      <c r="L76" s="61">
        <f t="shared" si="3"/>
        <v>1908</v>
      </c>
      <c r="M76" s="61">
        <f t="shared" si="2"/>
        <v>2223</v>
      </c>
      <c r="N76" s="62" cm="1">
        <f t="array" ref="N76">_xlfn.IFS($G$7=TRUE,G76*Quotation[[#This Row],[Column1]],$H$7=TRUE,H76*Quotation[[#This Row],[Column1]],$I$7=TRUE,I76*Quotation[[#This Row],[Column1]],$J$7=TRUE,J76*Quotation[[#This Row],[Column1]],$K$7=TRUE,K76*Quotation[[#This Row],[Column1]],$L$7=TRUE,L76*Quotation[[#This Row],[Column1]],$M$7=TRUE,M76*Quotation[[#This Row],[Column1]])</f>
        <v>0</v>
      </c>
      <c r="O76" s="111">
        <f>IF(Quotation[[#This Row],[Column1]]&gt;0,N76-(E76*$O$8*Quotation[[#This Row],[Column1]]),N76)</f>
        <v>0</v>
      </c>
      <c r="P76" s="57">
        <f>IF(Quotation[[#This Row],[Column1]]&gt;0,ROUNDDOWN(N76-(Quotation[[#This Row],[Column4]]*$P$8*Quotation[[#This Row],[Column1]]),0),0)</f>
        <v>0</v>
      </c>
    </row>
    <row r="77" spans="2:16" ht="39" customHeight="1" x14ac:dyDescent="0.3">
      <c r="B77" s="68">
        <v>0</v>
      </c>
      <c r="C77" s="12" t="s">
        <v>30</v>
      </c>
      <c r="D77" s="75"/>
      <c r="E77" s="8">
        <v>1425</v>
      </c>
      <c r="F77" s="9">
        <v>11</v>
      </c>
      <c r="G77" s="49">
        <f t="shared" si="3"/>
        <v>1810</v>
      </c>
      <c r="H77" s="49">
        <f t="shared" si="3"/>
        <v>1810</v>
      </c>
      <c r="I77" s="61">
        <f t="shared" si="3"/>
        <v>1843</v>
      </c>
      <c r="J77" s="61">
        <f t="shared" si="3"/>
        <v>1865</v>
      </c>
      <c r="K77" s="61">
        <f t="shared" si="3"/>
        <v>2195</v>
      </c>
      <c r="L77" s="61">
        <f t="shared" si="3"/>
        <v>2305</v>
      </c>
      <c r="M77" s="61">
        <f t="shared" si="2"/>
        <v>2635</v>
      </c>
      <c r="N77" s="62" cm="1">
        <f t="array" ref="N77">_xlfn.IFS($G$7=TRUE,G77*Quotation[[#This Row],[Column1]],$H$7=TRUE,H77*Quotation[[#This Row],[Column1]],$I$7=TRUE,I77*Quotation[[#This Row],[Column1]],$J$7=TRUE,J77*Quotation[[#This Row],[Column1]],$K$7=TRUE,K77*Quotation[[#This Row],[Column1]],$L$7=TRUE,L77*Quotation[[#This Row],[Column1]],$M$7=TRUE,M77*Quotation[[#This Row],[Column1]])</f>
        <v>0</v>
      </c>
      <c r="O77" s="111">
        <f>IF(Quotation[[#This Row],[Column1]]&gt;0,N77-(E77*$O$8*Quotation[[#This Row],[Column1]]),N77)</f>
        <v>0</v>
      </c>
      <c r="P77" s="57">
        <f>IF(Quotation[[#This Row],[Column1]]&gt;0,ROUNDDOWN(N77-(Quotation[[#This Row],[Column4]]*$P$8*Quotation[[#This Row],[Column1]]),0),0)</f>
        <v>0</v>
      </c>
    </row>
    <row r="78" spans="2:16" ht="33.75" customHeight="1" x14ac:dyDescent="0.3">
      <c r="B78" s="69"/>
      <c r="C78" s="60" t="s">
        <v>141</v>
      </c>
      <c r="D78" s="76"/>
      <c r="E78" s="54"/>
      <c r="F78" s="55"/>
      <c r="G78" s="56"/>
      <c r="H78" s="56"/>
      <c r="I78" s="56"/>
      <c r="J78" s="56"/>
      <c r="K78" s="56"/>
      <c r="L78" s="56"/>
      <c r="M78" s="56"/>
      <c r="N78" s="56">
        <f>SUM(N10:N77)</f>
        <v>1327.5</v>
      </c>
      <c r="O78" s="112">
        <f t="shared" ref="O78:P78" si="4">SUM(O10:O77)</f>
        <v>1327.5</v>
      </c>
      <c r="P78" s="56">
        <f t="shared" si="4"/>
        <v>1327</v>
      </c>
    </row>
    <row r="79" spans="2:16" ht="15.75" customHeight="1" x14ac:dyDescent="0.3">
      <c r="B79" s="78"/>
      <c r="C79" s="79"/>
      <c r="D79" s="80"/>
      <c r="E79" s="81"/>
      <c r="F79" s="82"/>
      <c r="G79" s="83"/>
      <c r="H79" s="83"/>
      <c r="I79" s="83"/>
      <c r="J79" s="83"/>
      <c r="K79" s="83"/>
      <c r="L79" s="83"/>
      <c r="M79" s="83"/>
      <c r="N79" s="83"/>
    </row>
    <row r="80" spans="2:16" ht="21.75" customHeight="1" x14ac:dyDescent="0.3">
      <c r="B80" s="4"/>
      <c r="C80" s="4"/>
      <c r="D80" s="4"/>
      <c r="E80" s="24"/>
    </row>
    <row r="81" spans="2:9" ht="30" customHeight="1" x14ac:dyDescent="0.3">
      <c r="B81" s="6"/>
      <c r="C81" s="4"/>
      <c r="D81" s="4"/>
      <c r="E81" s="24"/>
    </row>
    <row r="82" spans="2:9" ht="30" customHeight="1" x14ac:dyDescent="0.3">
      <c r="B82" s="4"/>
      <c r="C82" s="4"/>
      <c r="D82" s="4"/>
      <c r="E82" s="24"/>
    </row>
    <row r="83" spans="2:9" ht="30" customHeight="1" x14ac:dyDescent="0.3">
      <c r="B83" s="119"/>
      <c r="C83" s="119"/>
      <c r="D83" s="119"/>
      <c r="E83" s="119"/>
      <c r="F83" s="119"/>
    </row>
    <row r="84" spans="2:9" ht="30" customHeight="1" x14ac:dyDescent="0.3">
      <c r="B84" s="120"/>
      <c r="C84" s="120"/>
      <c r="D84" s="120"/>
      <c r="E84" s="120"/>
      <c r="F84" s="120"/>
      <c r="G84" s="120"/>
      <c r="H84" s="120"/>
      <c r="I84" s="120"/>
    </row>
  </sheetData>
  <dataConsolidate/>
  <mergeCells count="5">
    <mergeCell ref="N7:N8"/>
    <mergeCell ref="B83:F83"/>
    <mergeCell ref="B84:I84"/>
    <mergeCell ref="C4:D4"/>
    <mergeCell ref="G4:M4"/>
  </mergeCells>
  <phoneticPr fontId="1" type="noConversion"/>
  <conditionalFormatting sqref="G7:M7">
    <cfRule type="cellIs" dxfId="0" priority="1" operator="equal">
      <formula>TRUE</formula>
    </cfRule>
  </conditionalFormatting>
  <dataValidations disablePrompts="1" count="1">
    <dataValidation allowBlank="1" showInputMessage="1" showErrorMessage="1" prompt="Enter Company Name in this cell and slogan in cell below. Quotation title is in cell at right" sqref="M1" xr:uid="{5DD5A92A-58B7-4FAC-BF94-7FA560EC1CC1}"/>
  </dataValidations>
  <hyperlinks>
    <hyperlink ref="H6" r:id="rId1" xr:uid="{0EF9CF10-F76F-4BA4-88AE-75661678093C}"/>
    <hyperlink ref="J6" r:id="rId2" xr:uid="{59AB741D-F2CC-4BA7-B8B9-3A777E5883BE}"/>
    <hyperlink ref="K6" r:id="rId3" xr:uid="{073BF55D-73D2-4D93-82CD-B8FD1D87960F}"/>
    <hyperlink ref="L6" r:id="rId4" xr:uid="{6550C10C-B494-44DD-A394-1D7209642E9B}"/>
    <hyperlink ref="M6" r:id="rId5" xr:uid="{BAAADE68-E1D0-44F7-B747-A8556CC2FD0B}"/>
    <hyperlink ref="I6" r:id="rId6" display="Medketen" xr:uid="{C613F3D5-4E59-4837-85C7-2307EE2B1CC3}"/>
  </hyperlinks>
  <printOptions horizontalCentered="1"/>
  <pageMargins left="0.23622047244094491" right="0.23622047244094491" top="0.23622047244094491" bottom="0.35433070866141736" header="0.31496062992125984" footer="0.11811023622047245"/>
  <pageSetup paperSize="9" scale="76" fitToHeight="0" orientation="landscape" r:id="rId7"/>
  <headerFooter>
    <oddFooter>&amp;LPrinted:&amp;D&amp;CPage &amp;P of &amp;N</oddFooter>
  </headerFooter>
  <rowBreaks count="2" manualBreakCount="2">
    <brk id="62" max="12" man="1"/>
    <brk id="70" max="12" man="1"/>
  </rowBreaks>
  <drawing r:id="rId8"/>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3C2F7-A860-48D1-B487-58E972A38024}">
  <sheetPr codeName="Sheet2">
    <tabColor theme="6"/>
    <pageSetUpPr fitToPage="1"/>
  </sheetPr>
  <dimension ref="B2:D45"/>
  <sheetViews>
    <sheetView workbookViewId="0">
      <selection activeCell="H13" sqref="H13"/>
    </sheetView>
  </sheetViews>
  <sheetFormatPr defaultRowHeight="14" x14ac:dyDescent="0.3"/>
  <cols>
    <col min="2" max="2" width="19.25" customWidth="1"/>
    <col min="3" max="3" width="34.25" customWidth="1"/>
    <col min="4" max="4" width="17.5" customWidth="1"/>
    <col min="6" max="6" width="15.25" customWidth="1"/>
    <col min="7" max="7" width="14.5" customWidth="1"/>
    <col min="8" max="8" width="14.08203125" customWidth="1"/>
  </cols>
  <sheetData>
    <row r="2" spans="2:4" ht="114.75" customHeight="1" x14ac:dyDescent="0.3">
      <c r="D2" s="48" t="s">
        <v>132</v>
      </c>
    </row>
    <row r="3" spans="2:4" x14ac:dyDescent="0.3">
      <c r="B3" s="47" t="s">
        <v>102</v>
      </c>
    </row>
    <row r="4" spans="2:4" x14ac:dyDescent="0.3">
      <c r="B4" s="47"/>
    </row>
    <row r="5" spans="2:4" x14ac:dyDescent="0.3">
      <c r="B5" s="47"/>
    </row>
    <row r="6" spans="2:4" x14ac:dyDescent="0.3">
      <c r="B6" s="47"/>
    </row>
    <row r="7" spans="2:4" x14ac:dyDescent="0.3">
      <c r="B7" s="47"/>
    </row>
    <row r="9" spans="2:4" x14ac:dyDescent="0.3">
      <c r="B9" s="89" t="s">
        <v>115</v>
      </c>
      <c r="C9" s="90" t="s">
        <v>173</v>
      </c>
      <c r="D9" s="91"/>
    </row>
    <row r="10" spans="2:4" ht="15.75" customHeight="1" x14ac:dyDescent="0.3">
      <c r="B10" s="92" t="s">
        <v>98</v>
      </c>
      <c r="C10" s="92" t="s">
        <v>99</v>
      </c>
      <c r="D10" s="92" t="s">
        <v>101</v>
      </c>
    </row>
    <row r="11" spans="2:4" ht="15.75" customHeight="1" x14ac:dyDescent="0.3">
      <c r="B11" s="93" t="s">
        <v>97</v>
      </c>
      <c r="C11" s="94" t="s">
        <v>100</v>
      </c>
      <c r="D11" s="95">
        <v>35</v>
      </c>
    </row>
    <row r="12" spans="2:4" ht="15.75" customHeight="1" x14ac:dyDescent="0.3">
      <c r="B12" s="93"/>
      <c r="C12" s="93"/>
      <c r="D12" s="95"/>
    </row>
    <row r="13" spans="2:4" ht="15.75" customHeight="1" x14ac:dyDescent="0.3">
      <c r="B13" s="93" t="s">
        <v>103</v>
      </c>
      <c r="C13" s="94" t="s">
        <v>104</v>
      </c>
      <c r="D13" s="95">
        <v>38</v>
      </c>
    </row>
    <row r="14" spans="2:4" ht="15.75" customHeight="1" x14ac:dyDescent="0.3">
      <c r="B14" s="93"/>
      <c r="C14" s="94" t="s">
        <v>105</v>
      </c>
      <c r="D14" s="95">
        <v>45</v>
      </c>
    </row>
    <row r="15" spans="2:4" ht="15.75" customHeight="1" x14ac:dyDescent="0.3">
      <c r="B15" s="93"/>
      <c r="C15" s="96" t="s">
        <v>106</v>
      </c>
      <c r="D15" s="95">
        <v>53</v>
      </c>
    </row>
    <row r="16" spans="2:4" ht="15.75" customHeight="1" x14ac:dyDescent="0.3">
      <c r="B16" s="93"/>
      <c r="C16" s="94" t="s">
        <v>109</v>
      </c>
      <c r="D16" s="95">
        <v>45</v>
      </c>
    </row>
    <row r="17" spans="2:4" ht="15.75" customHeight="1" x14ac:dyDescent="0.3">
      <c r="B17" s="93"/>
      <c r="C17" s="94" t="s">
        <v>110</v>
      </c>
      <c r="D17" s="95">
        <v>53</v>
      </c>
    </row>
    <row r="18" spans="2:4" ht="15.75" customHeight="1" x14ac:dyDescent="0.3">
      <c r="B18" s="93"/>
      <c r="C18" s="94" t="s">
        <v>114</v>
      </c>
      <c r="D18" s="95">
        <v>53</v>
      </c>
    </row>
    <row r="19" spans="2:4" ht="15.75" customHeight="1" x14ac:dyDescent="0.3">
      <c r="B19" s="93"/>
      <c r="C19" s="93"/>
      <c r="D19" s="95"/>
    </row>
    <row r="20" spans="2:4" ht="15.75" customHeight="1" x14ac:dyDescent="0.3">
      <c r="B20" s="93" t="s">
        <v>107</v>
      </c>
      <c r="C20" s="94" t="s">
        <v>108</v>
      </c>
      <c r="D20" s="95">
        <v>38</v>
      </c>
    </row>
    <row r="21" spans="2:4" ht="15.75" customHeight="1" x14ac:dyDescent="0.3">
      <c r="B21" s="93"/>
      <c r="C21" s="94" t="s">
        <v>174</v>
      </c>
      <c r="D21" s="95">
        <v>66</v>
      </c>
    </row>
    <row r="22" spans="2:4" ht="15.75" customHeight="1" x14ac:dyDescent="0.3">
      <c r="B22" s="93"/>
      <c r="C22" s="94" t="s">
        <v>175</v>
      </c>
      <c r="D22" s="95">
        <v>85</v>
      </c>
    </row>
    <row r="23" spans="2:4" ht="15.75" customHeight="1" x14ac:dyDescent="0.3">
      <c r="B23" s="93"/>
      <c r="C23" s="94" t="s">
        <v>111</v>
      </c>
      <c r="D23" s="95">
        <v>75</v>
      </c>
    </row>
    <row r="24" spans="2:4" ht="15.75" customHeight="1" x14ac:dyDescent="0.3">
      <c r="B24" s="93"/>
      <c r="C24" s="94" t="s">
        <v>112</v>
      </c>
      <c r="D24" s="95">
        <v>110</v>
      </c>
    </row>
    <row r="25" spans="2:4" ht="15.75" customHeight="1" x14ac:dyDescent="0.3">
      <c r="B25" s="93"/>
      <c r="C25" s="94" t="s">
        <v>113</v>
      </c>
      <c r="D25" s="95">
        <v>85</v>
      </c>
    </row>
    <row r="28" spans="2:4" x14ac:dyDescent="0.3">
      <c r="B28" s="89" t="s">
        <v>116</v>
      </c>
      <c r="C28" s="90" t="s">
        <v>173</v>
      </c>
      <c r="D28" s="91"/>
    </row>
    <row r="29" spans="2:4" x14ac:dyDescent="0.3">
      <c r="B29" s="92" t="s">
        <v>98</v>
      </c>
      <c r="C29" s="92" t="s">
        <v>99</v>
      </c>
      <c r="D29" s="92" t="s">
        <v>101</v>
      </c>
    </row>
    <row r="30" spans="2:4" ht="18.75" customHeight="1" x14ac:dyDescent="0.3">
      <c r="B30" s="93" t="s">
        <v>176</v>
      </c>
      <c r="C30" s="94" t="s">
        <v>119</v>
      </c>
      <c r="D30" s="95" t="s">
        <v>121</v>
      </c>
    </row>
    <row r="31" spans="2:4" ht="18.75" customHeight="1" x14ac:dyDescent="0.3">
      <c r="B31" s="93"/>
      <c r="C31" s="94" t="s">
        <v>128</v>
      </c>
      <c r="D31" s="95">
        <v>35</v>
      </c>
    </row>
    <row r="32" spans="2:4" ht="18.75" customHeight="1" x14ac:dyDescent="0.3">
      <c r="B32" s="93"/>
      <c r="C32" s="94" t="s">
        <v>123</v>
      </c>
      <c r="D32" s="95">
        <v>40</v>
      </c>
    </row>
    <row r="33" spans="2:4" ht="18.75" customHeight="1" x14ac:dyDescent="0.3">
      <c r="B33" s="93"/>
      <c r="C33" s="94" t="s">
        <v>125</v>
      </c>
      <c r="D33" s="95">
        <v>40</v>
      </c>
    </row>
    <row r="34" spans="2:4" ht="18.75" customHeight="1" x14ac:dyDescent="0.3">
      <c r="B34" s="93"/>
      <c r="C34" s="94" t="s">
        <v>124</v>
      </c>
      <c r="D34" s="95">
        <v>45</v>
      </c>
    </row>
    <row r="35" spans="2:4" ht="18.75" customHeight="1" x14ac:dyDescent="0.3">
      <c r="B35" s="93"/>
      <c r="C35" s="93" t="s">
        <v>126</v>
      </c>
      <c r="D35" s="95">
        <v>45</v>
      </c>
    </row>
    <row r="36" spans="2:4" ht="18.75" customHeight="1" x14ac:dyDescent="0.3">
      <c r="B36" s="93"/>
      <c r="C36" s="94" t="s">
        <v>120</v>
      </c>
      <c r="D36" s="95">
        <v>40</v>
      </c>
    </row>
    <row r="37" spans="2:4" ht="18.75" customHeight="1" x14ac:dyDescent="0.3">
      <c r="B37" s="93"/>
      <c r="C37" s="94" t="s">
        <v>122</v>
      </c>
      <c r="D37" s="95">
        <v>65</v>
      </c>
    </row>
    <row r="38" spans="2:4" ht="18.75" customHeight="1" x14ac:dyDescent="0.3">
      <c r="B38" s="93"/>
      <c r="C38" s="94" t="s">
        <v>127</v>
      </c>
      <c r="D38" s="95">
        <v>65</v>
      </c>
    </row>
    <row r="39" spans="2:4" ht="18.75" customHeight="1" x14ac:dyDescent="0.3">
      <c r="B39" s="93"/>
      <c r="C39" s="93"/>
      <c r="D39" s="95"/>
    </row>
    <row r="40" spans="2:4" ht="22.5" customHeight="1" x14ac:dyDescent="0.3">
      <c r="B40" s="126" t="s">
        <v>177</v>
      </c>
      <c r="C40" s="94" t="s">
        <v>117</v>
      </c>
      <c r="D40" s="95">
        <v>85</v>
      </c>
    </row>
    <row r="41" spans="2:4" ht="22.5" customHeight="1" x14ac:dyDescent="0.3">
      <c r="B41" s="126"/>
      <c r="C41" s="94" t="s">
        <v>129</v>
      </c>
      <c r="D41" s="95">
        <v>115</v>
      </c>
    </row>
    <row r="42" spans="2:4" ht="22.5" customHeight="1" x14ac:dyDescent="0.3">
      <c r="B42" s="126"/>
      <c r="C42" s="94" t="s">
        <v>131</v>
      </c>
      <c r="D42" s="95">
        <v>115</v>
      </c>
    </row>
    <row r="43" spans="2:4" ht="22.5" customHeight="1" x14ac:dyDescent="0.3">
      <c r="B43" s="126" t="s">
        <v>178</v>
      </c>
      <c r="C43" s="94" t="s">
        <v>118</v>
      </c>
      <c r="D43" s="95">
        <v>115</v>
      </c>
    </row>
    <row r="44" spans="2:4" ht="22.5" customHeight="1" x14ac:dyDescent="0.3">
      <c r="B44" s="126"/>
      <c r="C44" s="94" t="s">
        <v>179</v>
      </c>
      <c r="D44" s="95">
        <v>150</v>
      </c>
    </row>
    <row r="45" spans="2:4" ht="22.5" customHeight="1" x14ac:dyDescent="0.3">
      <c r="B45" s="126"/>
      <c r="C45" s="94" t="s">
        <v>130</v>
      </c>
      <c r="D45" s="95">
        <v>150</v>
      </c>
    </row>
  </sheetData>
  <mergeCells count="2">
    <mergeCell ref="B40:B42"/>
    <mergeCell ref="B43:B45"/>
  </mergeCells>
  <hyperlinks>
    <hyperlink ref="D2" r:id="rId1" display="Click here to visit our website for a range of fabrics with prices.  Scroll to the bottom of the page for Vinyl." xr:uid="{7F59A307-4913-4E22-A88C-07853BA78485}"/>
    <hyperlink ref="C11" r:id="rId2" location="results" xr:uid="{41EB4AF5-C6AA-48B5-8388-2BCDF0529211}"/>
    <hyperlink ref="C30" r:id="rId3" xr:uid="{B00222CC-6D9D-4143-9AAE-9F6AF1ADC934}"/>
    <hyperlink ref="C34" r:id="rId4" xr:uid="{84BE0D13-BF8F-47E2-BBC2-9A143A311531}"/>
    <hyperlink ref="C31" r:id="rId5" xr:uid="{95638DAF-36F4-4DEC-8BFC-EEBF730BCE54}"/>
    <hyperlink ref="C38" r:id="rId6" xr:uid="{8A837414-9A88-44C2-9080-27687B1FAF04}"/>
    <hyperlink ref="C36" r:id="rId7" xr:uid="{14FAE442-8679-438B-9D9C-4E1274E59ACB}"/>
    <hyperlink ref="C32" r:id="rId8" xr:uid="{FA2D0D23-4CAE-4A6B-931A-137C4E585F5D}"/>
    <hyperlink ref="C37" r:id="rId9" xr:uid="{B74B28C5-752A-4AA6-8E54-E11AF9E178A4}"/>
    <hyperlink ref="C33" r:id="rId10" xr:uid="{37887B2C-5E6F-4497-A7E9-CED260EA04D2}"/>
    <hyperlink ref="C40" r:id="rId11" xr:uid="{6C4EC538-60BC-4374-89CF-87A5F9050E79}"/>
    <hyperlink ref="C43" r:id="rId12" xr:uid="{F5A1E42F-F89E-4079-9C7F-FFD9FABBA9AA}"/>
    <hyperlink ref="C44" r:id="rId13" xr:uid="{50AE56CD-9249-44D4-AC01-189CA7588ADC}"/>
    <hyperlink ref="C45" r:id="rId14" xr:uid="{8673524C-0D04-407C-B821-1C45A81A71BB}"/>
    <hyperlink ref="C41" r:id="rId15" xr:uid="{93AE634F-3EE7-439D-866F-F8B73607EE6B}"/>
    <hyperlink ref="C42" r:id="rId16" xr:uid="{C37F8128-FCCD-4E90-95CA-701118C5DB66}"/>
    <hyperlink ref="C20" r:id="rId17" xr:uid="{7C78B24E-479B-4944-827D-05F5CF48201F}"/>
    <hyperlink ref="C21" r:id="rId18" xr:uid="{82FE5DA7-D2FA-4B16-9823-C4086253DF12}"/>
    <hyperlink ref="C22" r:id="rId19" xr:uid="{893FA2DD-B999-4F8B-B582-F07C1F535127}"/>
    <hyperlink ref="C23" r:id="rId20" xr:uid="{F623A26E-B081-4CF2-8423-00C9ACB2BE70}"/>
    <hyperlink ref="C24" r:id="rId21" xr:uid="{3AF5B6FD-566D-43E8-9005-3E339B9D78DD}"/>
    <hyperlink ref="C25" r:id="rId22" xr:uid="{1CCD9532-0241-409A-B0AD-7BA5113989D9}"/>
    <hyperlink ref="C13" r:id="rId23" xr:uid="{27F0D10B-F830-4789-B986-51165CDFB26B}"/>
    <hyperlink ref="C14" r:id="rId24" xr:uid="{FD3B36F9-57C5-41F3-BD3C-7EC27D36F278}"/>
    <hyperlink ref="C15" r:id="rId25" xr:uid="{11DFB867-1947-4E9B-B673-5F4F2F3E9BF3}"/>
    <hyperlink ref="C16" r:id="rId26" xr:uid="{2476447E-1610-4636-9B33-5508923541EF}"/>
    <hyperlink ref="C17" r:id="rId27" xr:uid="{3A707594-5D44-405D-A0D6-8DB55EBDB317}"/>
    <hyperlink ref="C18" r:id="rId28" xr:uid="{EF93F7DD-1020-4E45-AD50-A3DD8C6CC720}"/>
  </hyperlinks>
  <pageMargins left="0.70866141732283472" right="0.70866141732283472" top="0.74803149606299213" bottom="0.74803149606299213" header="0.31496062992125984" footer="0.31496062992125984"/>
  <pageSetup paperSize="9" scale="88" orientation="portrait" horizontalDpi="0" verticalDpi="0" r:id="rId29"/>
  <drawing r:id="rId3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64715237B52674688D30F390F0771C2" ma:contentTypeVersion="20" ma:contentTypeDescription="Create a new document." ma:contentTypeScope="" ma:versionID="0b4638dba7bb643693d0ef0f1e5b7e83">
  <xsd:schema xmlns:xsd="http://www.w3.org/2001/XMLSchema" xmlns:xs="http://www.w3.org/2001/XMLSchema" xmlns:p="http://schemas.microsoft.com/office/2006/metadata/properties" xmlns:ns2="0ba8a03f-7eee-46a4-9b19-7d0ba88ccb6d" xmlns:ns3="f14cec44-e813-4a40-a593-7a5390256f06" targetNamespace="http://schemas.microsoft.com/office/2006/metadata/properties" ma:root="true" ma:fieldsID="099ff9d237eee487b97c2fb8e061cbf6" ns2:_="" ns3:_="">
    <xsd:import namespace="0ba8a03f-7eee-46a4-9b19-7d0ba88ccb6d"/>
    <xsd:import namespace="f14cec44-e813-4a40-a593-7a5390256f06"/>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a8a03f-7eee-46a4-9b19-7d0ba88ccb6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TaxCatchAll" ma:index="24" nillable="true" ma:displayName="Taxonomy Catch All Column" ma:hidden="true" ma:list="{6971eb9d-4cc0-4721-b445-b1d13fbc96a2}" ma:internalName="TaxCatchAll" ma:showField="CatchAllData" ma:web="0ba8a03f-7eee-46a4-9b19-7d0ba88ccb6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14cec44-e813-4a40-a593-7a5390256f06"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eedc7a6-1663-4f97-9fc9-f24da86377c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LengthInSeconds" ma:index="2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14cec44-e813-4a40-a593-7a5390256f06">
      <Terms xmlns="http://schemas.microsoft.com/office/infopath/2007/PartnerControls"/>
    </lcf76f155ced4ddcb4097134ff3c332f>
    <TaxCatchAll xmlns="0ba8a03f-7eee-46a4-9b19-7d0ba88ccb6d" xsi:nil="true"/>
  </documentManagement>
</p:properties>
</file>

<file path=customXml/itemProps1.xml><?xml version="1.0" encoding="utf-8"?>
<ds:datastoreItem xmlns:ds="http://schemas.openxmlformats.org/officeDocument/2006/customXml" ds:itemID="{E3D26A2F-4C12-49CB-8102-8A955F1F0A67}">
  <ds:schemaRefs>
    <ds:schemaRef ds:uri="http://schemas.microsoft.com/sharepoint/v3/contenttype/forms"/>
  </ds:schemaRefs>
</ds:datastoreItem>
</file>

<file path=customXml/itemProps2.xml><?xml version="1.0" encoding="utf-8"?>
<ds:datastoreItem xmlns:ds="http://schemas.openxmlformats.org/officeDocument/2006/customXml" ds:itemID="{13C3EEAA-6883-45CB-AF11-E4D0A5F6C7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a8a03f-7eee-46a4-9b19-7d0ba88ccb6d"/>
    <ds:schemaRef ds:uri="f14cec44-e813-4a40-a593-7a5390256f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931817-76FB-4131-B1BA-FC1EFC2994B6}">
  <ds:schemaRefs>
    <ds:schemaRef ds:uri="http://schemas.microsoft.com/office/2006/documentManagement/types"/>
    <ds:schemaRef ds:uri="http://purl.org/dc/terms/"/>
    <ds:schemaRef ds:uri="http://schemas.openxmlformats.org/package/2006/metadata/core-properties"/>
    <ds:schemaRef ds:uri="http://purl.org/dc/dcmitype/"/>
    <ds:schemaRef ds:uri="f14cec44-e813-4a40-a593-7a5390256f06"/>
    <ds:schemaRef ds:uri="http://purl.org/dc/elements/1.1/"/>
    <ds:schemaRef ds:uri="http://schemas.microsoft.com/office/2006/metadata/properties"/>
    <ds:schemaRef ds:uri="http://schemas.microsoft.com/office/infopath/2007/PartnerControls"/>
    <ds:schemaRef ds:uri="0ba8a03f-7eee-46a4-9b19-7d0ba88ccb6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20</vt:i4>
      </vt:variant>
    </vt:vector>
  </HeadingPairs>
  <TitlesOfParts>
    <vt:vector size="23" baseType="lpstr">
      <vt:lpstr>Armchairs</vt:lpstr>
      <vt:lpstr>Sofas</vt:lpstr>
      <vt:lpstr>Fabric Prices</vt:lpstr>
      <vt:lpstr>Armchairs!Check1</vt:lpstr>
      <vt:lpstr>Sofas!Check1</vt:lpstr>
      <vt:lpstr>Armchairs!Check2</vt:lpstr>
      <vt:lpstr>Sofas!Check2</vt:lpstr>
      <vt:lpstr>Armchairs!Check3</vt:lpstr>
      <vt:lpstr>Sofas!Check3</vt:lpstr>
      <vt:lpstr>Armchairs!Check4</vt:lpstr>
      <vt:lpstr>Sofas!Check4</vt:lpstr>
      <vt:lpstr>Armchairs!Check5</vt:lpstr>
      <vt:lpstr>Sofas!Check5</vt:lpstr>
      <vt:lpstr>Armchairs!Check6</vt:lpstr>
      <vt:lpstr>Sofas!Check6</vt:lpstr>
      <vt:lpstr>Armchairs!Check7</vt:lpstr>
      <vt:lpstr>Sofas!Check7</vt:lpstr>
      <vt:lpstr>Armchairs!ColumnTitle1</vt:lpstr>
      <vt:lpstr>ColumnTitle1</vt:lpstr>
      <vt:lpstr>Armchairs!Print_Area</vt:lpstr>
      <vt:lpstr>Sofas!Print_Area</vt:lpstr>
      <vt:lpstr>Armchairs!Print_Titles</vt:lpstr>
      <vt:lpstr>Sofas!Print_Titles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Melina</dc:creator>
  <cp:lastModifiedBy>Tamlyn Carr</cp:lastModifiedBy>
  <cp:lastPrinted>2026-04-17T05:16:24Z</cp:lastPrinted>
  <dcterms:created xsi:type="dcterms:W3CDTF">2017-08-09T17:37:02Z</dcterms:created>
  <dcterms:modified xsi:type="dcterms:W3CDTF">2026-04-17T05:16:28Z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0x010100964715237B52674688D30F390F0771C2</vt:lpwstr>
  </property>
  <property fmtid="{D5CDD505-2E9C-101B-9397-08002B2CF9AE}" pid="3" name="MediaServiceImageTags">
    <vt:lpwstr/>
  </property>
</Properties>
</file>